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r Yemi K\Desktop\"/>
    </mc:Choice>
  </mc:AlternateContent>
  <xr:revisionPtr revIDLastSave="0" documentId="10_ncr:8100000_{5C5C05AF-E267-4E0E-8258-600FEFA1D5CB}" xr6:coauthVersionLast="34" xr6:coauthVersionMax="34" xr10:uidLastSave="{00000000-0000-0000-0000-000000000000}"/>
  <bookViews>
    <workbookView xWindow="0" yWindow="0" windowWidth="20490" windowHeight="7545" firstSheet="1" activeTab="4" xr2:uid="{00000000-000D-0000-FFFF-FFFF00000000}"/>
  </bookViews>
  <sheets>
    <sheet name="MONTHENTRY" sheetId="8" state="hidden" r:id="rId1"/>
    <sheet name="FG" sheetId="12" r:id="rId2"/>
    <sheet name="SG Details" sheetId="1" r:id="rId3"/>
    <sheet name="LGC Details" sheetId="2" r:id="rId4"/>
    <sheet name="Sum Sum" sheetId="14" r:id="rId5"/>
  </sheets>
  <definedNames>
    <definedName name="ACCTDATE">#REF!</definedName>
    <definedName name="acctmonth">MONTHENTRY!$F$6</definedName>
    <definedName name="previuosmonth">MONTHENTRY!$B$6</definedName>
    <definedName name="_xlnm.Print_Area" localSheetId="2">'SG Details'!$A$1:$N$53</definedName>
    <definedName name="_xlnm.Print_Titles" localSheetId="3">'LGC Details'!$1:$7</definedName>
  </definedNames>
  <calcPr calcId="162913"/>
</workbook>
</file>

<file path=xl/calcChain.xml><?xml version="1.0" encoding="utf-8"?>
<calcChain xmlns="http://schemas.openxmlformats.org/spreadsheetml/2006/main">
  <c r="Q8" i="2" l="1"/>
  <c r="Q413" i="2" l="1"/>
  <c r="D28" i="12" l="1"/>
  <c r="C28" i="12"/>
  <c r="E7" i="12"/>
  <c r="C15" i="12"/>
  <c r="P27" i="2" l="1"/>
  <c r="N27" i="2"/>
  <c r="Q27" i="2" s="1"/>
  <c r="P412" i="2"/>
  <c r="O412" i="2"/>
  <c r="Q412" i="2" s="1"/>
  <c r="N412" i="2"/>
  <c r="P405" i="2"/>
  <c r="O405" i="2"/>
  <c r="N405" i="2"/>
  <c r="P390" i="2"/>
  <c r="O390" i="2"/>
  <c r="N390" i="2"/>
  <c r="P372" i="2"/>
  <c r="O372" i="2"/>
  <c r="N372" i="2"/>
  <c r="P355" i="2"/>
  <c r="O355" i="2"/>
  <c r="N355" i="2"/>
  <c r="P331" i="2"/>
  <c r="O331" i="2"/>
  <c r="N331" i="2"/>
  <c r="Q331" i="2" s="1"/>
  <c r="P307" i="2"/>
  <c r="O307" i="2"/>
  <c r="N307" i="2"/>
  <c r="P289" i="2"/>
  <c r="O289" i="2"/>
  <c r="N289" i="2"/>
  <c r="P255" i="2"/>
  <c r="O255" i="2"/>
  <c r="Q255" i="2" s="1"/>
  <c r="N255" i="2"/>
  <c r="P224" i="2"/>
  <c r="O224" i="2"/>
  <c r="N224" i="2"/>
  <c r="P205" i="2"/>
  <c r="O205" i="2"/>
  <c r="N205" i="2"/>
  <c r="P184" i="2"/>
  <c r="O184" i="2"/>
  <c r="N184" i="2"/>
  <c r="P158" i="2"/>
  <c r="O158" i="2"/>
  <c r="N158" i="2"/>
  <c r="P144" i="2"/>
  <c r="O144" i="2"/>
  <c r="N144" i="2"/>
  <c r="P123" i="2"/>
  <c r="O123" i="2"/>
  <c r="N123" i="2"/>
  <c r="P106" i="2"/>
  <c r="Q106" i="2" s="1"/>
  <c r="O106" i="2"/>
  <c r="N106" i="2"/>
  <c r="P84" i="2"/>
  <c r="O84" i="2"/>
  <c r="N84" i="2"/>
  <c r="P62" i="2"/>
  <c r="O62" i="2"/>
  <c r="N62" i="2"/>
  <c r="Q62" i="2" s="1"/>
  <c r="Q411" i="2"/>
  <c r="Q410" i="2"/>
  <c r="Q409" i="2"/>
  <c r="Q408" i="2"/>
  <c r="Q407" i="2"/>
  <c r="Q406" i="2"/>
  <c r="Q405" i="2"/>
  <c r="Q404" i="2"/>
  <c r="Q403" i="2"/>
  <c r="Q402" i="2"/>
  <c r="Q401" i="2"/>
  <c r="Q400" i="2"/>
  <c r="Q399" i="2"/>
  <c r="Q398" i="2"/>
  <c r="Q397" i="2"/>
  <c r="Q396" i="2"/>
  <c r="Q395" i="2"/>
  <c r="Q394" i="2"/>
  <c r="Q393" i="2"/>
  <c r="Q392" i="2"/>
  <c r="Q391" i="2"/>
  <c r="Q389" i="2"/>
  <c r="Q388" i="2"/>
  <c r="Q387" i="2"/>
  <c r="Q386" i="2"/>
  <c r="Q385" i="2"/>
  <c r="Q384" i="2"/>
  <c r="Q383" i="2"/>
  <c r="Q382" i="2"/>
  <c r="Q381" i="2"/>
  <c r="Q380" i="2"/>
  <c r="Q379" i="2"/>
  <c r="Q378" i="2"/>
  <c r="Q377" i="2"/>
  <c r="Q376" i="2"/>
  <c r="Q375" i="2"/>
  <c r="Q374" i="2"/>
  <c r="Q373" i="2"/>
  <c r="Q372" i="2"/>
  <c r="Q371" i="2"/>
  <c r="Q370" i="2"/>
  <c r="Q369" i="2"/>
  <c r="Q368" i="2"/>
  <c r="Q367" i="2"/>
  <c r="Q366" i="2"/>
  <c r="Q365" i="2"/>
  <c r="Q364" i="2"/>
  <c r="Q363" i="2"/>
  <c r="Q362" i="2"/>
  <c r="Q361" i="2"/>
  <c r="Q360" i="2"/>
  <c r="Q359" i="2"/>
  <c r="Q358" i="2"/>
  <c r="Q357" i="2"/>
  <c r="Q356" i="2"/>
  <c r="Q354" i="2"/>
  <c r="Q353" i="2"/>
  <c r="Q352" i="2"/>
  <c r="Q351" i="2"/>
  <c r="Q350" i="2"/>
  <c r="Q349" i="2"/>
  <c r="Q348" i="2"/>
  <c r="Q347" i="2"/>
  <c r="Q346" i="2"/>
  <c r="Q345" i="2"/>
  <c r="Q344" i="2"/>
  <c r="Q343" i="2"/>
  <c r="Q342" i="2"/>
  <c r="Q341" i="2"/>
  <c r="Q340" i="2"/>
  <c r="Q339" i="2"/>
  <c r="Q338" i="2"/>
  <c r="Q337" i="2"/>
  <c r="Q336" i="2"/>
  <c r="Q335" i="2"/>
  <c r="Q334" i="2"/>
  <c r="Q333" i="2"/>
  <c r="Q332" i="2"/>
  <c r="Q330" i="2"/>
  <c r="Q329" i="2"/>
  <c r="Q328" i="2"/>
  <c r="Q327" i="2"/>
  <c r="Q326" i="2"/>
  <c r="Q325" i="2"/>
  <c r="Q324" i="2"/>
  <c r="Q323" i="2"/>
  <c r="Q322" i="2"/>
  <c r="Q321" i="2"/>
  <c r="Q320" i="2"/>
  <c r="Q319" i="2"/>
  <c r="Q318" i="2"/>
  <c r="Q317" i="2"/>
  <c r="Q316" i="2"/>
  <c r="Q315" i="2"/>
  <c r="Q314" i="2"/>
  <c r="Q313" i="2"/>
  <c r="Q312" i="2"/>
  <c r="Q311" i="2"/>
  <c r="Q310" i="2"/>
  <c r="Q309" i="2"/>
  <c r="Q308" i="2"/>
  <c r="Q307" i="2"/>
  <c r="Q306" i="2"/>
  <c r="Q305" i="2"/>
  <c r="Q304" i="2"/>
  <c r="Q303" i="2"/>
  <c r="Q302" i="2"/>
  <c r="Q301" i="2"/>
  <c r="Q300" i="2"/>
  <c r="Q299" i="2"/>
  <c r="Q298" i="2"/>
  <c r="Q297" i="2"/>
  <c r="Q296" i="2"/>
  <c r="Q295" i="2"/>
  <c r="Q294" i="2"/>
  <c r="Q293" i="2"/>
  <c r="Q292" i="2"/>
  <c r="Q291" i="2"/>
  <c r="Q290" i="2"/>
  <c r="Q288" i="2"/>
  <c r="Q287" i="2"/>
  <c r="Q286" i="2"/>
  <c r="Q285" i="2"/>
  <c r="Q284" i="2"/>
  <c r="Q283" i="2"/>
  <c r="Q282" i="2"/>
  <c r="Q281" i="2"/>
  <c r="Q280" i="2"/>
  <c r="Q279" i="2"/>
  <c r="Q278" i="2"/>
  <c r="Q277" i="2"/>
  <c r="Q276" i="2"/>
  <c r="Q275" i="2"/>
  <c r="Q274" i="2"/>
  <c r="Q273" i="2"/>
  <c r="Q272" i="2"/>
  <c r="Q271" i="2"/>
  <c r="Q270" i="2"/>
  <c r="Q269" i="2"/>
  <c r="Q268" i="2"/>
  <c r="Q267" i="2"/>
  <c r="Q266" i="2"/>
  <c r="Q265" i="2"/>
  <c r="Q264" i="2"/>
  <c r="Q263" i="2"/>
  <c r="Q262" i="2"/>
  <c r="Q261" i="2"/>
  <c r="Q260" i="2"/>
  <c r="Q259" i="2"/>
  <c r="Q258" i="2"/>
  <c r="Q257" i="2"/>
  <c r="Q256" i="2"/>
  <c r="Q254" i="2"/>
  <c r="Q253" i="2"/>
  <c r="Q252" i="2"/>
  <c r="Q251" i="2"/>
  <c r="Q250" i="2"/>
  <c r="Q249" i="2"/>
  <c r="Q248" i="2"/>
  <c r="Q247" i="2"/>
  <c r="Q246" i="2"/>
  <c r="Q245" i="2"/>
  <c r="Q244" i="2"/>
  <c r="Q243" i="2"/>
  <c r="Q242" i="2"/>
  <c r="Q241" i="2"/>
  <c r="Q240" i="2"/>
  <c r="Q239" i="2"/>
  <c r="Q238" i="2"/>
  <c r="Q237" i="2"/>
  <c r="Q236" i="2"/>
  <c r="Q235" i="2"/>
  <c r="Q234" i="2"/>
  <c r="Q233" i="2"/>
  <c r="Q232" i="2"/>
  <c r="Q231" i="2"/>
  <c r="Q230" i="2"/>
  <c r="Q229" i="2"/>
  <c r="Q228" i="2"/>
  <c r="Q227" i="2"/>
  <c r="Q226" i="2"/>
  <c r="Q225" i="2"/>
  <c r="Q223" i="2"/>
  <c r="Q222" i="2"/>
  <c r="Q221" i="2"/>
  <c r="Q220" i="2"/>
  <c r="Q219" i="2"/>
  <c r="Q218" i="2"/>
  <c r="Q217" i="2"/>
  <c r="Q216" i="2"/>
  <c r="Q215" i="2"/>
  <c r="Q214" i="2"/>
  <c r="Q213" i="2"/>
  <c r="Q212" i="2"/>
  <c r="Q211" i="2"/>
  <c r="Q210" i="2"/>
  <c r="Q209" i="2"/>
  <c r="Q208" i="2"/>
  <c r="Q207" i="2"/>
  <c r="Q206" i="2"/>
  <c r="Q205" i="2"/>
  <c r="Q204" i="2"/>
  <c r="Q203" i="2"/>
  <c r="Q202" i="2"/>
  <c r="Q201" i="2"/>
  <c r="Q200" i="2"/>
  <c r="Q199" i="2"/>
  <c r="Q198" i="2"/>
  <c r="Q197" i="2"/>
  <c r="Q196" i="2"/>
  <c r="Q195" i="2"/>
  <c r="Q194" i="2"/>
  <c r="Q193" i="2"/>
  <c r="Q192" i="2"/>
  <c r="Q191" i="2"/>
  <c r="Q190" i="2"/>
  <c r="Q189" i="2"/>
  <c r="Q188" i="2"/>
  <c r="Q187" i="2"/>
  <c r="Q186" i="2"/>
  <c r="Q185" i="2"/>
  <c r="Q184" i="2"/>
  <c r="Q183" i="2"/>
  <c r="Q182" i="2"/>
  <c r="Q181" i="2"/>
  <c r="Q180" i="2"/>
  <c r="Q179" i="2"/>
  <c r="Q178" i="2"/>
  <c r="Q177" i="2"/>
  <c r="Q176" i="2"/>
  <c r="Q175" i="2"/>
  <c r="Q174" i="2"/>
  <c r="Q173" i="2"/>
  <c r="Q172" i="2"/>
  <c r="Q171" i="2"/>
  <c r="Q170" i="2"/>
  <c r="Q169" i="2"/>
  <c r="Q168" i="2"/>
  <c r="Q167" i="2"/>
  <c r="Q166" i="2"/>
  <c r="Q165" i="2"/>
  <c r="Q164" i="2"/>
  <c r="Q163" i="2"/>
  <c r="Q162" i="2"/>
  <c r="Q161" i="2"/>
  <c r="Q160" i="2"/>
  <c r="Q159" i="2"/>
  <c r="Q157" i="2"/>
  <c r="Q156" i="2"/>
  <c r="Q155" i="2"/>
  <c r="Q154" i="2"/>
  <c r="Q153" i="2"/>
  <c r="Q152" i="2"/>
  <c r="Q151" i="2"/>
  <c r="Q150" i="2"/>
  <c r="Q149" i="2"/>
  <c r="Q148" i="2"/>
  <c r="Q147" i="2"/>
  <c r="Q146" i="2"/>
  <c r="Q145" i="2"/>
  <c r="Q143" i="2"/>
  <c r="Q142" i="2"/>
  <c r="Q141" i="2"/>
  <c r="Q140" i="2"/>
  <c r="Q139" i="2"/>
  <c r="Q138" i="2"/>
  <c r="Q137" i="2"/>
  <c r="Q136" i="2"/>
  <c r="Q135" i="2"/>
  <c r="Q134" i="2"/>
  <c r="Q133" i="2"/>
  <c r="Q132" i="2"/>
  <c r="Q131" i="2"/>
  <c r="Q130" i="2"/>
  <c r="Q129" i="2"/>
  <c r="Q128" i="2"/>
  <c r="Q127" i="2"/>
  <c r="Q126" i="2"/>
  <c r="Q125" i="2"/>
  <c r="Q124" i="2"/>
  <c r="Q122" i="2"/>
  <c r="Q121" i="2"/>
  <c r="Q120" i="2"/>
  <c r="Q119" i="2"/>
  <c r="Q118" i="2"/>
  <c r="Q117" i="2"/>
  <c r="Q116" i="2"/>
  <c r="Q115" i="2"/>
  <c r="Q114" i="2"/>
  <c r="Q113" i="2"/>
  <c r="Q112" i="2"/>
  <c r="Q111" i="2"/>
  <c r="Q110" i="2"/>
  <c r="Q109" i="2"/>
  <c r="Q108" i="2"/>
  <c r="Q107" i="2"/>
  <c r="Q105" i="2"/>
  <c r="Q104" i="2"/>
  <c r="Q103" i="2"/>
  <c r="Q102" i="2"/>
  <c r="Q101" i="2"/>
  <c r="Q100" i="2"/>
  <c r="Q99" i="2"/>
  <c r="Q98" i="2"/>
  <c r="Q97" i="2"/>
  <c r="Q96" i="2"/>
  <c r="Q95" i="2"/>
  <c r="Q94" i="2"/>
  <c r="Q93" i="2"/>
  <c r="Q92" i="2"/>
  <c r="Q91" i="2"/>
  <c r="Q90" i="2"/>
  <c r="Q89" i="2"/>
  <c r="Q88" i="2"/>
  <c r="Q87" i="2"/>
  <c r="Q86" i="2"/>
  <c r="Q85" i="2"/>
  <c r="Q83" i="2"/>
  <c r="Q82" i="2"/>
  <c r="Q81" i="2"/>
  <c r="Q80" i="2"/>
  <c r="Q79" i="2"/>
  <c r="Q78" i="2"/>
  <c r="Q77" i="2"/>
  <c r="Q76" i="2"/>
  <c r="Q75" i="2"/>
  <c r="Q74" i="2"/>
  <c r="Q73" i="2"/>
  <c r="Q72" i="2"/>
  <c r="Q71" i="2"/>
  <c r="Q70" i="2"/>
  <c r="Q69" i="2"/>
  <c r="Q68" i="2"/>
  <c r="Q67" i="2"/>
  <c r="Q66" i="2"/>
  <c r="Q65" i="2"/>
  <c r="Q64" i="2"/>
  <c r="Q63" i="2"/>
  <c r="Q61" i="2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G388" i="2"/>
  <c r="F388" i="2"/>
  <c r="E388" i="2"/>
  <c r="G364" i="2"/>
  <c r="F364" i="2"/>
  <c r="E364" i="2"/>
  <c r="G336" i="2"/>
  <c r="F336" i="2"/>
  <c r="E336" i="2"/>
  <c r="G308" i="2"/>
  <c r="F308" i="2"/>
  <c r="E308" i="2"/>
  <c r="G296" i="2"/>
  <c r="F296" i="2"/>
  <c r="E296" i="2"/>
  <c r="G278" i="2"/>
  <c r="F278" i="2"/>
  <c r="E278" i="2"/>
  <c r="G261" i="2"/>
  <c r="F261" i="2"/>
  <c r="E261" i="2"/>
  <c r="G242" i="2"/>
  <c r="F242" i="2"/>
  <c r="E242" i="2"/>
  <c r="G228" i="2"/>
  <c r="F228" i="2"/>
  <c r="E228" i="2"/>
  <c r="G202" i="2"/>
  <c r="F202" i="2"/>
  <c r="E202" i="2"/>
  <c r="G183" i="2"/>
  <c r="F183" i="2"/>
  <c r="E183" i="2"/>
  <c r="G155" i="2"/>
  <c r="F155" i="2"/>
  <c r="E155" i="2"/>
  <c r="G131" i="2"/>
  <c r="F131" i="2"/>
  <c r="E131" i="2"/>
  <c r="G122" i="2"/>
  <c r="F122" i="2"/>
  <c r="E122" i="2"/>
  <c r="G101" i="2"/>
  <c r="F101" i="2"/>
  <c r="E101" i="2"/>
  <c r="G79" i="2"/>
  <c r="F79" i="2"/>
  <c r="E79" i="2"/>
  <c r="G47" i="2"/>
  <c r="E47" i="2"/>
  <c r="Q123" i="2" l="1"/>
  <c r="Q390" i="2"/>
  <c r="Q224" i="2"/>
  <c r="Q84" i="2"/>
  <c r="Q144" i="2"/>
  <c r="Q355" i="2"/>
  <c r="Q289" i="2"/>
  <c r="Q158" i="2"/>
  <c r="G25" i="2"/>
  <c r="F25" i="2"/>
  <c r="E25" i="2"/>
  <c r="H413" i="2"/>
  <c r="H412" i="2"/>
  <c r="H411" i="2"/>
  <c r="H410" i="2"/>
  <c r="H409" i="2"/>
  <c r="H408" i="2"/>
  <c r="H407" i="2"/>
  <c r="H406" i="2"/>
  <c r="H405" i="2"/>
  <c r="H404" i="2"/>
  <c r="H403" i="2"/>
  <c r="H402" i="2"/>
  <c r="H401" i="2"/>
  <c r="H400" i="2"/>
  <c r="H399" i="2"/>
  <c r="H398" i="2"/>
  <c r="H397" i="2"/>
  <c r="H396" i="2"/>
  <c r="H395" i="2"/>
  <c r="H394" i="2"/>
  <c r="H393" i="2"/>
  <c r="H392" i="2"/>
  <c r="H391" i="2"/>
  <c r="H390" i="2"/>
  <c r="H389" i="2"/>
  <c r="H388" i="2"/>
  <c r="H387" i="2"/>
  <c r="H386" i="2"/>
  <c r="H385" i="2"/>
  <c r="H384" i="2"/>
  <c r="H383" i="2"/>
  <c r="H382" i="2"/>
  <c r="H381" i="2"/>
  <c r="H380" i="2"/>
  <c r="H379" i="2"/>
  <c r="H378" i="2"/>
  <c r="H377" i="2"/>
  <c r="H376" i="2"/>
  <c r="H375" i="2"/>
  <c r="H374" i="2"/>
  <c r="H373" i="2"/>
  <c r="H372" i="2"/>
  <c r="H371" i="2"/>
  <c r="H370" i="2"/>
  <c r="H369" i="2"/>
  <c r="H368" i="2"/>
  <c r="H367" i="2"/>
  <c r="H366" i="2"/>
  <c r="H365" i="2"/>
  <c r="H364" i="2"/>
  <c r="H363" i="2"/>
  <c r="H362" i="2"/>
  <c r="H361" i="2"/>
  <c r="H360" i="2"/>
  <c r="H359" i="2"/>
  <c r="H358" i="2"/>
  <c r="H357" i="2"/>
  <c r="H356" i="2"/>
  <c r="H355" i="2"/>
  <c r="H354" i="2"/>
  <c r="H353" i="2"/>
  <c r="H352" i="2"/>
  <c r="H351" i="2"/>
  <c r="H350" i="2"/>
  <c r="H349" i="2"/>
  <c r="H348" i="2"/>
  <c r="H347" i="2"/>
  <c r="H346" i="2"/>
  <c r="H345" i="2"/>
  <c r="H344" i="2"/>
  <c r="H343" i="2"/>
  <c r="H342" i="2"/>
  <c r="H341" i="2"/>
  <c r="H340" i="2"/>
  <c r="H339" i="2"/>
  <c r="H338" i="2"/>
  <c r="H337" i="2"/>
  <c r="H336" i="2"/>
  <c r="H335" i="2"/>
  <c r="H334" i="2"/>
  <c r="H333" i="2"/>
  <c r="H332" i="2"/>
  <c r="H331" i="2"/>
  <c r="H330" i="2"/>
  <c r="H329" i="2"/>
  <c r="H328" i="2"/>
  <c r="H327" i="2"/>
  <c r="H326" i="2"/>
  <c r="H325" i="2"/>
  <c r="H324" i="2"/>
  <c r="H323" i="2"/>
  <c r="H322" i="2"/>
  <c r="H321" i="2"/>
  <c r="H320" i="2"/>
  <c r="H319" i="2"/>
  <c r="H318" i="2"/>
  <c r="H317" i="2"/>
  <c r="H316" i="2"/>
  <c r="H315" i="2"/>
  <c r="H314" i="2"/>
  <c r="H313" i="2"/>
  <c r="H312" i="2"/>
  <c r="H311" i="2"/>
  <c r="H310" i="2"/>
  <c r="H309" i="2"/>
  <c r="H308" i="2"/>
  <c r="H307" i="2"/>
  <c r="H306" i="2"/>
  <c r="H305" i="2"/>
  <c r="H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H291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H252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25" i="2" l="1"/>
  <c r="G43" i="14"/>
  <c r="G42" i="14"/>
  <c r="G41" i="14"/>
  <c r="G40" i="14"/>
  <c r="G38" i="14"/>
  <c r="G37" i="14"/>
  <c r="G32" i="14"/>
  <c r="G30" i="14"/>
  <c r="G29" i="14"/>
  <c r="G27" i="14"/>
  <c r="G26" i="14"/>
  <c r="G25" i="14"/>
  <c r="G24" i="14"/>
  <c r="G23" i="14"/>
  <c r="G22" i="14"/>
  <c r="G20" i="14"/>
  <c r="G19" i="14"/>
  <c r="G18" i="14"/>
  <c r="G16" i="14"/>
  <c r="G14" i="14"/>
  <c r="G12" i="14"/>
  <c r="G11" i="14"/>
  <c r="G10" i="14"/>
  <c r="G9" i="14"/>
  <c r="G8" i="14"/>
  <c r="G7" i="14"/>
  <c r="E39" i="14"/>
  <c r="G39" i="14" s="1"/>
  <c r="E36" i="14"/>
  <c r="G36" i="14" s="1"/>
  <c r="E35" i="14"/>
  <c r="G35" i="14" s="1"/>
  <c r="E34" i="14"/>
  <c r="G34" i="14" s="1"/>
  <c r="E33" i="14"/>
  <c r="G33" i="14" s="1"/>
  <c r="E31" i="14"/>
  <c r="G31" i="14" s="1"/>
  <c r="E28" i="14"/>
  <c r="G28" i="14" s="1"/>
  <c r="E21" i="14"/>
  <c r="G21" i="14" s="1"/>
  <c r="E17" i="14"/>
  <c r="G17" i="14" s="1"/>
  <c r="E15" i="14"/>
  <c r="G15" i="14" s="1"/>
  <c r="E13" i="14"/>
  <c r="G13" i="14" s="1"/>
  <c r="D44" i="14"/>
  <c r="F44" i="14"/>
  <c r="G44" i="14" l="1"/>
  <c r="E44" i="14"/>
  <c r="K46" i="1" l="1"/>
  <c r="I46" i="1"/>
  <c r="H46" i="1"/>
  <c r="G46" i="1"/>
  <c r="E46" i="1"/>
  <c r="D46" i="1"/>
  <c r="F45" i="1" l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E23" i="12"/>
  <c r="G23" i="12" l="1"/>
  <c r="J13" i="1"/>
  <c r="M13" i="1" s="1"/>
  <c r="L13" i="1"/>
  <c r="J22" i="1"/>
  <c r="M22" i="1" s="1"/>
  <c r="L22" i="1"/>
  <c r="L15" i="1"/>
  <c r="J15" i="1"/>
  <c r="M15" i="1" s="1"/>
  <c r="J31" i="1"/>
  <c r="M31" i="1" s="1"/>
  <c r="L31" i="1"/>
  <c r="L39" i="1"/>
  <c r="J39" i="1"/>
  <c r="M39" i="1" s="1"/>
  <c r="J37" i="1"/>
  <c r="M37" i="1" s="1"/>
  <c r="L37" i="1"/>
  <c r="J38" i="1"/>
  <c r="M38" i="1" s="1"/>
  <c r="L38" i="1"/>
  <c r="L23" i="1"/>
  <c r="J23" i="1"/>
  <c r="M23" i="1" s="1"/>
  <c r="L16" i="1"/>
  <c r="J16" i="1"/>
  <c r="M16" i="1" s="1"/>
  <c r="L24" i="1"/>
  <c r="J24" i="1"/>
  <c r="M24" i="1" s="1"/>
  <c r="L32" i="1"/>
  <c r="J32" i="1"/>
  <c r="M32" i="1" s="1"/>
  <c r="L40" i="1"/>
  <c r="J40" i="1"/>
  <c r="M40" i="1" s="1"/>
  <c r="J21" i="1"/>
  <c r="M21" i="1" s="1"/>
  <c r="L21" i="1"/>
  <c r="J14" i="1"/>
  <c r="M14" i="1" s="1"/>
  <c r="L14" i="1"/>
  <c r="L25" i="1"/>
  <c r="J25" i="1"/>
  <c r="M25" i="1" s="1"/>
  <c r="L42" i="1"/>
  <c r="J42" i="1"/>
  <c r="M42" i="1" s="1"/>
  <c r="J45" i="1"/>
  <c r="M45" i="1" s="1"/>
  <c r="L45" i="1"/>
  <c r="L17" i="1"/>
  <c r="J17" i="1"/>
  <c r="M17" i="1" s="1"/>
  <c r="L41" i="1"/>
  <c r="J41" i="1"/>
  <c r="M41" i="1" s="1"/>
  <c r="L18" i="1"/>
  <c r="J18" i="1"/>
  <c r="M18" i="1" s="1"/>
  <c r="J19" i="1"/>
  <c r="M19" i="1" s="1"/>
  <c r="L19" i="1"/>
  <c r="J43" i="1"/>
  <c r="M43" i="1" s="1"/>
  <c r="L43" i="1"/>
  <c r="J29" i="1"/>
  <c r="M29" i="1" s="1"/>
  <c r="L29" i="1"/>
  <c r="J30" i="1"/>
  <c r="M30" i="1" s="1"/>
  <c r="L30" i="1"/>
  <c r="L33" i="1"/>
  <c r="J33" i="1"/>
  <c r="M33" i="1" s="1"/>
  <c r="F46" i="1"/>
  <c r="J10" i="1"/>
  <c r="L10" i="1"/>
  <c r="L26" i="1"/>
  <c r="J26" i="1"/>
  <c r="M26" i="1" s="1"/>
  <c r="J34" i="1"/>
  <c r="M34" i="1" s="1"/>
  <c r="L34" i="1"/>
  <c r="J11" i="1"/>
  <c r="M11" i="1" s="1"/>
  <c r="L11" i="1"/>
  <c r="J27" i="1"/>
  <c r="M27" i="1" s="1"/>
  <c r="L27" i="1"/>
  <c r="J35" i="1"/>
  <c r="M35" i="1" s="1"/>
  <c r="L35" i="1"/>
  <c r="J12" i="1"/>
  <c r="M12" i="1" s="1"/>
  <c r="L12" i="1"/>
  <c r="J20" i="1"/>
  <c r="M20" i="1" s="1"/>
  <c r="L20" i="1"/>
  <c r="J28" i="1"/>
  <c r="M28" i="1" s="1"/>
  <c r="L28" i="1"/>
  <c r="J36" i="1"/>
  <c r="M36" i="1" s="1"/>
  <c r="L36" i="1"/>
  <c r="J44" i="1"/>
  <c r="M44" i="1" s="1"/>
  <c r="L44" i="1"/>
  <c r="G26" i="12"/>
  <c r="G24" i="12"/>
  <c r="F28" i="12"/>
  <c r="E27" i="12"/>
  <c r="G27" i="12" s="1"/>
  <c r="E26" i="12"/>
  <c r="E25" i="12"/>
  <c r="G25" i="12" s="1"/>
  <c r="E24" i="12"/>
  <c r="E28" i="12" l="1"/>
  <c r="J46" i="1"/>
  <c r="G28" i="12"/>
  <c r="L46" i="1"/>
  <c r="M10" i="1"/>
  <c r="M46" i="1" s="1"/>
  <c r="M48" i="1" s="1"/>
  <c r="E14" i="12"/>
  <c r="E13" i="12"/>
  <c r="E12" i="12"/>
  <c r="E11" i="12"/>
  <c r="E10" i="12"/>
  <c r="E9" i="12"/>
  <c r="E8" i="12"/>
  <c r="D15" i="12"/>
  <c r="E15" i="12" l="1"/>
  <c r="F5" i="8"/>
  <c r="B1" i="8"/>
  <c r="C1" i="8"/>
  <c r="G5" i="8" l="1"/>
  <c r="B5" i="8" s="1"/>
  <c r="B11" i="8" s="1"/>
  <c r="F10" i="8"/>
  <c r="F15" i="8"/>
  <c r="F14" i="8"/>
  <c r="F11" i="8"/>
  <c r="F17" i="8"/>
  <c r="F13" i="8"/>
  <c r="F16" i="8"/>
  <c r="F8" i="8"/>
  <c r="F9" i="8"/>
  <c r="F18" i="8"/>
  <c r="F19" i="8"/>
  <c r="F12" i="8"/>
  <c r="C5" i="8" l="1"/>
  <c r="B13" i="8"/>
  <c r="B16" i="8"/>
  <c r="B8" i="8"/>
  <c r="B18" i="8"/>
  <c r="B14" i="8"/>
  <c r="B19" i="8"/>
  <c r="B12" i="8"/>
  <c r="B10" i="8"/>
  <c r="B15" i="8"/>
  <c r="B17" i="8"/>
  <c r="B9" i="8"/>
  <c r="F6" i="8" l="1"/>
  <c r="B6" i="8"/>
</calcChain>
</file>

<file path=xl/sharedStrings.xml><?xml version="1.0" encoding="utf-8"?>
<sst xmlns="http://schemas.openxmlformats.org/spreadsheetml/2006/main" count="1058" uniqueCount="913">
  <si>
    <t>S/n</t>
  </si>
  <si>
    <t>No. of LGCs</t>
  </si>
  <si>
    <t>Gross Total</t>
  </si>
  <si>
    <t>External Debt</t>
  </si>
  <si>
    <t>=N=</t>
  </si>
  <si>
    <t>Gross Statutory Allocation</t>
  </si>
  <si>
    <t>6=4+5</t>
  </si>
  <si>
    <t>10=6-(7+8+9)</t>
  </si>
  <si>
    <t>State</t>
  </si>
  <si>
    <t>Local Government Councils</t>
  </si>
  <si>
    <t>Value Added Tax</t>
  </si>
  <si>
    <t>Contractual Obligation (ISPO)</t>
  </si>
  <si>
    <t>Net Statutory Allocation</t>
  </si>
  <si>
    <t>Total Net Amount</t>
  </si>
  <si>
    <t>Beneficiaries</t>
  </si>
  <si>
    <t>Table IV</t>
  </si>
  <si>
    <t>Total Allocation</t>
  </si>
  <si>
    <t>Table III</t>
  </si>
  <si>
    <t>Note :</t>
  </si>
  <si>
    <t>Deductions</t>
  </si>
  <si>
    <t>Total Gross Amount</t>
  </si>
  <si>
    <t>13% Share of Derivation (Net)</t>
  </si>
  <si>
    <t>Payment for Fertilizer, State Water Supply Project, State Agricultural Project and National Fadama Project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</si>
  <si>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</si>
  <si>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</si>
  <si>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</si>
  <si>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</si>
  <si>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</si>
  <si>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</si>
  <si>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</si>
  <si>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</si>
  <si>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</si>
  <si>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</si>
  <si>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</si>
  <si>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</si>
  <si>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</si>
  <si>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</si>
  <si>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</si>
  <si>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</si>
  <si>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</si>
  <si>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</si>
  <si>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</si>
  <si>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</si>
  <si>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</si>
  <si>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</si>
  <si>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</si>
  <si>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</si>
  <si>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</si>
  <si>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</si>
  <si>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</si>
  <si>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</si>
  <si>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</si>
  <si>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</si>
  <si>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</si>
  <si>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</si>
  <si>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</si>
  <si>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</si>
  <si>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</si>
  <si>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</si>
  <si>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FCT-ABUJA</t>
  </si>
  <si>
    <t>Gross VAT Allocation</t>
  </si>
  <si>
    <t>NASARAWA</t>
  </si>
  <si>
    <t>ABA NORTH</t>
  </si>
  <si>
    <t>ABA SOUTH</t>
  </si>
  <si>
    <t>AROCHUKWU</t>
  </si>
  <si>
    <t>BENDE</t>
  </si>
  <si>
    <t>IKWUANO</t>
  </si>
  <si>
    <t>ISIALA NGWA NORTH</t>
  </si>
  <si>
    <t>ISIALA NGWA SOUTH</t>
  </si>
  <si>
    <t>ISUIKWUATO</t>
  </si>
  <si>
    <t>NNEOCHI</t>
  </si>
  <si>
    <t>OBIOMA NGWA</t>
  </si>
  <si>
    <t>OHAFIA</t>
  </si>
  <si>
    <t>OSISIOMA</t>
  </si>
  <si>
    <t>UGWUNAGBO</t>
  </si>
  <si>
    <t>UKWA EAST</t>
  </si>
  <si>
    <t>UKWA WEST</t>
  </si>
  <si>
    <t>UMUAHIA NORTH</t>
  </si>
  <si>
    <t>UMUAHIA SOUTH</t>
  </si>
  <si>
    <t>DEMSA</t>
  </si>
  <si>
    <t>FUFORE</t>
  </si>
  <si>
    <t>GANYE</t>
  </si>
  <si>
    <t>GIREI</t>
  </si>
  <si>
    <t>GOMBI</t>
  </si>
  <si>
    <t>GUYUK</t>
  </si>
  <si>
    <t>HONG</t>
  </si>
  <si>
    <t>JADA</t>
  </si>
  <si>
    <t>LAMURDE</t>
  </si>
  <si>
    <t>MADAGALI</t>
  </si>
  <si>
    <t>MAIHA</t>
  </si>
  <si>
    <t>MAYO-BELWA</t>
  </si>
  <si>
    <t>MICHIKA</t>
  </si>
  <si>
    <t>MUBI NORTH</t>
  </si>
  <si>
    <t>MUBI SOUTH</t>
  </si>
  <si>
    <t>NUMAN</t>
  </si>
  <si>
    <t>SHELLENG</t>
  </si>
  <si>
    <t>SONG</t>
  </si>
  <si>
    <t>TOUNGO</t>
  </si>
  <si>
    <t>ABAK</t>
  </si>
  <si>
    <t>EASTERN OBOLO</t>
  </si>
  <si>
    <t>EKET</t>
  </si>
  <si>
    <t>EKPE ATAI</t>
  </si>
  <si>
    <t>ESSIEN UDIM</t>
  </si>
  <si>
    <t>ETIM EKPO</t>
  </si>
  <si>
    <t>ETINAN</t>
  </si>
  <si>
    <t>IBENO</t>
  </si>
  <si>
    <t>IBESIKPO ASUTAN</t>
  </si>
  <si>
    <t>IBIONO IBOM</t>
  </si>
  <si>
    <t>IKA</t>
  </si>
  <si>
    <t>IKONO</t>
  </si>
  <si>
    <t>IKOT ABASI</t>
  </si>
  <si>
    <t>IKOT EKPENE</t>
  </si>
  <si>
    <t>INI</t>
  </si>
  <si>
    <t>ITU</t>
  </si>
  <si>
    <t>MBO</t>
  </si>
  <si>
    <t>MKPAT ENIN</t>
  </si>
  <si>
    <t>NSIT IBOM</t>
  </si>
  <si>
    <t>NSIT UBIUM</t>
  </si>
  <si>
    <t>OBAT AKARA</t>
  </si>
  <si>
    <t>OKOBO</t>
  </si>
  <si>
    <t>ONNA</t>
  </si>
  <si>
    <t>ORON</t>
  </si>
  <si>
    <t>ORUK ANAM</t>
  </si>
  <si>
    <t>UDUNG UKO</t>
  </si>
  <si>
    <t>UKANAFUN</t>
  </si>
  <si>
    <t>UQUO</t>
  </si>
  <si>
    <t>URUAN</t>
  </si>
  <si>
    <t>URUE OFFONG/ORUK</t>
  </si>
  <si>
    <t>UYO</t>
  </si>
  <si>
    <t>AGUATA</t>
  </si>
  <si>
    <t>ANAMBRA EAST</t>
  </si>
  <si>
    <t>ANAMBRA WEST</t>
  </si>
  <si>
    <t>ANIOCHA</t>
  </si>
  <si>
    <t>AWKA NORTH</t>
  </si>
  <si>
    <t>AWKA SOUTH</t>
  </si>
  <si>
    <t>AYAMELUM</t>
  </si>
  <si>
    <t>DUNUKOFIA</t>
  </si>
  <si>
    <t>EKWUSIGWO</t>
  </si>
  <si>
    <t>IDEMILI NORTH</t>
  </si>
  <si>
    <t>IDEMILI SOUTH</t>
  </si>
  <si>
    <t>IHIALA</t>
  </si>
  <si>
    <t>NJIKOKA</t>
  </si>
  <si>
    <t>NNEWI NORTH</t>
  </si>
  <si>
    <t>NNEWI SOUTH</t>
  </si>
  <si>
    <t>OGBARU</t>
  </si>
  <si>
    <t>ONISHA NORTH</t>
  </si>
  <si>
    <t>ONISHA SOUTH</t>
  </si>
  <si>
    <t>ORUMBA NORTH</t>
  </si>
  <si>
    <t>ORUMBA SOUTH</t>
  </si>
  <si>
    <t>OYI</t>
  </si>
  <si>
    <t>ALKALERI</t>
  </si>
  <si>
    <t>BOGORO</t>
  </si>
  <si>
    <t>DAMBAN</t>
  </si>
  <si>
    <t>DARAZO</t>
  </si>
  <si>
    <t>DASS</t>
  </si>
  <si>
    <t>GAMAWA</t>
  </si>
  <si>
    <t>GANJUWA</t>
  </si>
  <si>
    <t>GIADE</t>
  </si>
  <si>
    <t>I/GADAU</t>
  </si>
  <si>
    <t>JAMA'ARE</t>
  </si>
  <si>
    <t>KATAGUM</t>
  </si>
  <si>
    <t>KIRFI</t>
  </si>
  <si>
    <t>MISAU</t>
  </si>
  <si>
    <t>NINGI</t>
  </si>
  <si>
    <t>SHIRA</t>
  </si>
  <si>
    <t>TAFAWA BALEWA</t>
  </si>
  <si>
    <t>TORO</t>
  </si>
  <si>
    <t>WARJI</t>
  </si>
  <si>
    <t>ZAKI</t>
  </si>
  <si>
    <t>BRASS</t>
  </si>
  <si>
    <t>EKERMOR</t>
  </si>
  <si>
    <t>KOLOKUMA/OPOKUMA</t>
  </si>
  <si>
    <t>NEMBE</t>
  </si>
  <si>
    <t>OGBIA</t>
  </si>
  <si>
    <t>SAGBAMA</t>
  </si>
  <si>
    <t>SOUTHERN IJAW</t>
  </si>
  <si>
    <t>YENAGOA</t>
  </si>
  <si>
    <t>ADO</t>
  </si>
  <si>
    <t>AGATU</t>
  </si>
  <si>
    <t>APA</t>
  </si>
  <si>
    <t>BURUKU</t>
  </si>
  <si>
    <t>GBOKO</t>
  </si>
  <si>
    <t>GUMA</t>
  </si>
  <si>
    <t>GWER EAST</t>
  </si>
  <si>
    <t>GWER WEST</t>
  </si>
  <si>
    <t>KATSINA ALA</t>
  </si>
  <si>
    <t>KONSHISHA</t>
  </si>
  <si>
    <t>KWANDE</t>
  </si>
  <si>
    <t>LOGO</t>
  </si>
  <si>
    <t>MAKURDI</t>
  </si>
  <si>
    <t>OBI</t>
  </si>
  <si>
    <t>OGBADIBO</t>
  </si>
  <si>
    <t>OHIMINI</t>
  </si>
  <si>
    <t>OJU</t>
  </si>
  <si>
    <t>OKPOKWU</t>
  </si>
  <si>
    <t>OTUKPO</t>
  </si>
  <si>
    <t>TARKA</t>
  </si>
  <si>
    <t>UKUM</t>
  </si>
  <si>
    <t>USHONGO</t>
  </si>
  <si>
    <t>VANDEIKYA</t>
  </si>
  <si>
    <t>ABADAN</t>
  </si>
  <si>
    <t>ASKIRA UBA</t>
  </si>
  <si>
    <t>BAMA</t>
  </si>
  <si>
    <t>BAYO</t>
  </si>
  <si>
    <t>BIU</t>
  </si>
  <si>
    <t>CHIBOK</t>
  </si>
  <si>
    <t>DAMBOA</t>
  </si>
  <si>
    <t>DIKWA</t>
  </si>
  <si>
    <t>GUBIO</t>
  </si>
  <si>
    <t>GUZAMALA</t>
  </si>
  <si>
    <t>GWOZA</t>
  </si>
  <si>
    <t>HAWUL</t>
  </si>
  <si>
    <t>JERE</t>
  </si>
  <si>
    <t>KAGA</t>
  </si>
  <si>
    <t>KALA BALGE</t>
  </si>
  <si>
    <t>KONDUGA</t>
  </si>
  <si>
    <t>KUKAWA</t>
  </si>
  <si>
    <t>KWAYA KUSAR</t>
  </si>
  <si>
    <t>MAFA</t>
  </si>
  <si>
    <t>MAGUMERI</t>
  </si>
  <si>
    <t>MAIDUGURI METRO</t>
  </si>
  <si>
    <t>MARTE</t>
  </si>
  <si>
    <t>MOBBAR</t>
  </si>
  <si>
    <t>MONGUNO</t>
  </si>
  <si>
    <t>NGALA</t>
  </si>
  <si>
    <t>NGANZAI</t>
  </si>
  <si>
    <t>SHANI</t>
  </si>
  <si>
    <t>ABI</t>
  </si>
  <si>
    <t>AKAMKPA</t>
  </si>
  <si>
    <t>AKPABUYO</t>
  </si>
  <si>
    <t>BAKASSI</t>
  </si>
  <si>
    <t>BEKWARA</t>
  </si>
  <si>
    <t>BIASE</t>
  </si>
  <si>
    <t>BOKI</t>
  </si>
  <si>
    <t>CALABAR MUNICIPAL</t>
  </si>
  <si>
    <t>CALABAR SOUTH</t>
  </si>
  <si>
    <t>ETUNG</t>
  </si>
  <si>
    <t>IKOM</t>
  </si>
  <si>
    <t>OBANLIKU</t>
  </si>
  <si>
    <t>OBUBRA</t>
  </si>
  <si>
    <t>OBUDU</t>
  </si>
  <si>
    <t>ODUKPANI</t>
  </si>
  <si>
    <t>OGAJA</t>
  </si>
  <si>
    <t>YAKURR</t>
  </si>
  <si>
    <t>YALA</t>
  </si>
  <si>
    <t>ANIOCHA NORTH</t>
  </si>
  <si>
    <t>ANIOCHA SOUTH</t>
  </si>
  <si>
    <t>BOMADI</t>
  </si>
  <si>
    <t>BURUTU</t>
  </si>
  <si>
    <t>ETHIOPE EAST</t>
  </si>
  <si>
    <t>ETHIOPE WEST</t>
  </si>
  <si>
    <t>IKA NORTH EAST</t>
  </si>
  <si>
    <t>IKA SOUTH</t>
  </si>
  <si>
    <t>ISOKO NORTH</t>
  </si>
  <si>
    <t>ISOKO SOUTH</t>
  </si>
  <si>
    <t>NDOKWA EAST</t>
  </si>
  <si>
    <t>NDOKWA WEST</t>
  </si>
  <si>
    <t>OKPE</t>
  </si>
  <si>
    <t>OSHIMILI NORTH</t>
  </si>
  <si>
    <t>OSHIMILI SOUTH</t>
  </si>
  <si>
    <t>PATANI</t>
  </si>
  <si>
    <t>SAPELE</t>
  </si>
  <si>
    <t>UDU</t>
  </si>
  <si>
    <t>UGHELLI NORTH</t>
  </si>
  <si>
    <t>UGHELLI SOUTH</t>
  </si>
  <si>
    <t>UKWUANI</t>
  </si>
  <si>
    <t>UVWIE</t>
  </si>
  <si>
    <t>WARRI SOUTH</t>
  </si>
  <si>
    <t>WARRI NORTH</t>
  </si>
  <si>
    <t>WARRI SOUTH-WEST</t>
  </si>
  <si>
    <t>ABAKALIKI</t>
  </si>
  <si>
    <t>AFIKPO NORTH</t>
  </si>
  <si>
    <t>EZZA NORTH</t>
  </si>
  <si>
    <t>EZZA SOUTH</t>
  </si>
  <si>
    <t>IKWO</t>
  </si>
  <si>
    <t>ISHIELU</t>
  </si>
  <si>
    <t>IVO</t>
  </si>
  <si>
    <t>IZZI</t>
  </si>
  <si>
    <t>OHAOZARA</t>
  </si>
  <si>
    <t>OHAUKWU</t>
  </si>
  <si>
    <t>ONICHA</t>
  </si>
  <si>
    <t>AKOKO EDO</t>
  </si>
  <si>
    <t>EGOR</t>
  </si>
  <si>
    <t>ESAN CENTRAL</t>
  </si>
  <si>
    <t>ESAN NORTH EAST</t>
  </si>
  <si>
    <t>ESAN SOUTH EAST</t>
  </si>
  <si>
    <t>ESAN WEST</t>
  </si>
  <si>
    <t>ETSAKO CENTRAL</t>
  </si>
  <si>
    <t>ETSAKO EAST</t>
  </si>
  <si>
    <t>ETSAKO WEST</t>
  </si>
  <si>
    <t>IGUEBEN</t>
  </si>
  <si>
    <t>IKPOBA OKHA</t>
  </si>
  <si>
    <t>OREDO</t>
  </si>
  <si>
    <t>ORHIONWON</t>
  </si>
  <si>
    <t>OVIA NORTH EAST</t>
  </si>
  <si>
    <t>OVIA SOUTH WEST</t>
  </si>
  <si>
    <t>OWAN EAST</t>
  </si>
  <si>
    <t>OWAN WEST</t>
  </si>
  <si>
    <t>UHUNMWODE</t>
  </si>
  <si>
    <t>ADO EKITI</t>
  </si>
  <si>
    <t>AIYEKIRE</t>
  </si>
  <si>
    <t>EFON</t>
  </si>
  <si>
    <t>EKITI EAST</t>
  </si>
  <si>
    <t>EKITI SOUTH WEST</t>
  </si>
  <si>
    <t>EKITI WEST</t>
  </si>
  <si>
    <t>EMURE</t>
  </si>
  <si>
    <t>IDO-OSI</t>
  </si>
  <si>
    <t>IJERO</t>
  </si>
  <si>
    <t>IKERE</t>
  </si>
  <si>
    <t>IKOLE</t>
  </si>
  <si>
    <t>ILEJEMEJI</t>
  </si>
  <si>
    <t>IREPODUN/IFELODUN</t>
  </si>
  <si>
    <t>ISE/ORUN</t>
  </si>
  <si>
    <t>MOBA</t>
  </si>
  <si>
    <t>OYE</t>
  </si>
  <si>
    <t>AGWU</t>
  </si>
  <si>
    <t>ANINRI</t>
  </si>
  <si>
    <t>ENUGU EAST</t>
  </si>
  <si>
    <t>ENUGU NORTH</t>
  </si>
  <si>
    <t>ENUGU SOUTH</t>
  </si>
  <si>
    <t>EZEAGU</t>
  </si>
  <si>
    <t>IGBO ETITI</t>
  </si>
  <si>
    <t>IGBO EZE NORTH</t>
  </si>
  <si>
    <t>IGBO EZE SOUTH</t>
  </si>
  <si>
    <t>ISI UZO</t>
  </si>
  <si>
    <t>NKANU EAST</t>
  </si>
  <si>
    <t>NKANU WEST</t>
  </si>
  <si>
    <t>NSUKKA</t>
  </si>
  <si>
    <t>OJI RIVER</t>
  </si>
  <si>
    <t>UDENU</t>
  </si>
  <si>
    <t>UDI</t>
  </si>
  <si>
    <t>UZO UWANI</t>
  </si>
  <si>
    <t>AKKO</t>
  </si>
  <si>
    <t>BALANGA</t>
  </si>
  <si>
    <t>DUKKU</t>
  </si>
  <si>
    <t>FUNAKAYE</t>
  </si>
  <si>
    <t>KALTUNGO</t>
  </si>
  <si>
    <t>KWAMI</t>
  </si>
  <si>
    <t>NAFADA</t>
  </si>
  <si>
    <t>SHOMGOM</t>
  </si>
  <si>
    <t>YAMALTU/DEBA</t>
  </si>
  <si>
    <t>ABOH MBAISE</t>
  </si>
  <si>
    <t>AHIAZU MBAISE</t>
  </si>
  <si>
    <t>EHIME MBANO</t>
  </si>
  <si>
    <t>EZINIHITTE MBAISE</t>
  </si>
  <si>
    <t>IDEATO NORTH</t>
  </si>
  <si>
    <t>IDEATO SOUTH</t>
  </si>
  <si>
    <t>IHITTE UBOMA</t>
  </si>
  <si>
    <t>IKEDURU</t>
  </si>
  <si>
    <t>ISIALA MBANO</t>
  </si>
  <si>
    <t>ISU</t>
  </si>
  <si>
    <t>MBAITOLI</t>
  </si>
  <si>
    <t>NGOR/OKPALA</t>
  </si>
  <si>
    <t>NJABA</t>
  </si>
  <si>
    <t>NKWANGELE</t>
  </si>
  <si>
    <t>NKWERRE</t>
  </si>
  <si>
    <t>OBOWO</t>
  </si>
  <si>
    <t>OGUTA</t>
  </si>
  <si>
    <t>OHAJI/EGBEMA</t>
  </si>
  <si>
    <t>OKIGWE</t>
  </si>
  <si>
    <t>ONUIMO</t>
  </si>
  <si>
    <t>ORLU</t>
  </si>
  <si>
    <t>ORSU</t>
  </si>
  <si>
    <t>ORU</t>
  </si>
  <si>
    <t>ORU WEST</t>
  </si>
  <si>
    <t>OWERRI MUNICIPAL</t>
  </si>
  <si>
    <t>OWERRI NORTH</t>
  </si>
  <si>
    <t>OWERRI WEST</t>
  </si>
  <si>
    <t>AUYO</t>
  </si>
  <si>
    <t>BABURA</t>
  </si>
  <si>
    <t>BIRNIN KUDU</t>
  </si>
  <si>
    <t>BIRNIWA</t>
  </si>
  <si>
    <t>GAGARAWA</t>
  </si>
  <si>
    <t>BUJI</t>
  </si>
  <si>
    <t>DUTSE</t>
  </si>
  <si>
    <t>GARKI</t>
  </si>
  <si>
    <t>GUMEL</t>
  </si>
  <si>
    <t>GURI</t>
  </si>
  <si>
    <t>GWARAM</t>
  </si>
  <si>
    <t>GWIWA</t>
  </si>
  <si>
    <t>HADEJIA</t>
  </si>
  <si>
    <t>JAHUN</t>
  </si>
  <si>
    <t>KAFIN HAUSA</t>
  </si>
  <si>
    <t>KAUGAMA</t>
  </si>
  <si>
    <t>KAZAURE</t>
  </si>
  <si>
    <t>KIRI-KASAMMA</t>
  </si>
  <si>
    <t>KIYAWA</t>
  </si>
  <si>
    <t>MAIGATARI</t>
  </si>
  <si>
    <t>MALAM MADORI</t>
  </si>
  <si>
    <t>MIGA</t>
  </si>
  <si>
    <t>RINGIM</t>
  </si>
  <si>
    <t>RONI</t>
  </si>
  <si>
    <t>SULE TAKARKAR</t>
  </si>
  <si>
    <t>TAURA</t>
  </si>
  <si>
    <t>YANKWASHI</t>
  </si>
  <si>
    <t>BIRNIN GWARI</t>
  </si>
  <si>
    <t>CHIKUN</t>
  </si>
  <si>
    <t>GIWA</t>
  </si>
  <si>
    <t>GWAGWADA</t>
  </si>
  <si>
    <t>IGABI</t>
  </si>
  <si>
    <t>IKARA</t>
  </si>
  <si>
    <t>JABA</t>
  </si>
  <si>
    <t>JEMA'A</t>
  </si>
  <si>
    <t>KACHIA</t>
  </si>
  <si>
    <t>KADUNA NORTH</t>
  </si>
  <si>
    <t>KADUNA SOUTH</t>
  </si>
  <si>
    <t>KAGARKO</t>
  </si>
  <si>
    <t>KAURA</t>
  </si>
  <si>
    <t>KAURU</t>
  </si>
  <si>
    <t>KUBAU</t>
  </si>
  <si>
    <t>KUDAN</t>
  </si>
  <si>
    <t>LERE</t>
  </si>
  <si>
    <t>MAKARFI</t>
  </si>
  <si>
    <t>SABON GARI</t>
  </si>
  <si>
    <t>SANGA</t>
  </si>
  <si>
    <t>SOBA</t>
  </si>
  <si>
    <t>ZANGON KATAF</t>
  </si>
  <si>
    <t>ZARIA</t>
  </si>
  <si>
    <t>AJINGI</t>
  </si>
  <si>
    <t>ALBASU</t>
  </si>
  <si>
    <t>BAGWAI</t>
  </si>
  <si>
    <t>BEBEJI</t>
  </si>
  <si>
    <t>BICHI</t>
  </si>
  <si>
    <t>BUNKURE</t>
  </si>
  <si>
    <t>DALA</t>
  </si>
  <si>
    <t>DANBATTA</t>
  </si>
  <si>
    <t>DAWAKIN KUDU</t>
  </si>
  <si>
    <t>DAWAKIN TOFA</t>
  </si>
  <si>
    <t>DOGUWA</t>
  </si>
  <si>
    <t>FAGGE</t>
  </si>
  <si>
    <t>GABASAWA</t>
  </si>
  <si>
    <t>GARKO</t>
  </si>
  <si>
    <t>GARUN MALLAM</t>
  </si>
  <si>
    <t>GAYA</t>
  </si>
  <si>
    <t>GEZAWA</t>
  </si>
  <si>
    <t>GWALE</t>
  </si>
  <si>
    <t>GWARZO</t>
  </si>
  <si>
    <t>KABO</t>
  </si>
  <si>
    <t>KANO MUNICIPAL</t>
  </si>
  <si>
    <t>KARAYE</t>
  </si>
  <si>
    <t>KIBIYA</t>
  </si>
  <si>
    <t>KIRU</t>
  </si>
  <si>
    <t>KUMBOTSO</t>
  </si>
  <si>
    <t>KUNCHI</t>
  </si>
  <si>
    <t>KURA</t>
  </si>
  <si>
    <t>MADOBI</t>
  </si>
  <si>
    <t>MAKODA</t>
  </si>
  <si>
    <t>MINJIBIR</t>
  </si>
  <si>
    <t>RANO</t>
  </si>
  <si>
    <t>RIMIN GADO</t>
  </si>
  <si>
    <t>ROGO</t>
  </si>
  <si>
    <t>SHANONO</t>
  </si>
  <si>
    <t>SUMAILA</t>
  </si>
  <si>
    <t>TAKAI</t>
  </si>
  <si>
    <t>TARAUNI</t>
  </si>
  <si>
    <t>TOFA</t>
  </si>
  <si>
    <t>TSANYAWA</t>
  </si>
  <si>
    <t>TUDUN WADA</t>
  </si>
  <si>
    <t>UNGOGO</t>
  </si>
  <si>
    <t>WARAWA</t>
  </si>
  <si>
    <t>WUDIL</t>
  </si>
  <si>
    <t>BAKORI</t>
  </si>
  <si>
    <t>BATAGARAWA</t>
  </si>
  <si>
    <t>BATSARI</t>
  </si>
  <si>
    <t>BAURE</t>
  </si>
  <si>
    <t>BINDAWA</t>
  </si>
  <si>
    <t>CHARANCHI</t>
  </si>
  <si>
    <t>DAN-MUSA</t>
  </si>
  <si>
    <t>DANDUME</t>
  </si>
  <si>
    <t>DANJA</t>
  </si>
  <si>
    <t>DAURA</t>
  </si>
  <si>
    <t>DUTSI</t>
  </si>
  <si>
    <t>DUTSINMA</t>
  </si>
  <si>
    <t>FASKARI</t>
  </si>
  <si>
    <t>FUNTUA</t>
  </si>
  <si>
    <t>INGAWA</t>
  </si>
  <si>
    <t>JIBIA</t>
  </si>
  <si>
    <t>KAFUR</t>
  </si>
  <si>
    <t>KAITA</t>
  </si>
  <si>
    <t>KANKARA</t>
  </si>
  <si>
    <t>KANKIA</t>
  </si>
  <si>
    <t>KURFI</t>
  </si>
  <si>
    <t>KUSADA</t>
  </si>
  <si>
    <t>MAIADUA</t>
  </si>
  <si>
    <t>MALUMFASHI</t>
  </si>
  <si>
    <t>MANI</t>
  </si>
  <si>
    <t>MASHI</t>
  </si>
  <si>
    <t>MATAZU</t>
  </si>
  <si>
    <t>MUSAWA</t>
  </si>
  <si>
    <t>RIMI</t>
  </si>
  <si>
    <t>SABUWA</t>
  </si>
  <si>
    <t>SAFANA</t>
  </si>
  <si>
    <t>SANDAMU</t>
  </si>
  <si>
    <t>ZANGO</t>
  </si>
  <si>
    <t>ALIERU</t>
  </si>
  <si>
    <t>AREWA</t>
  </si>
  <si>
    <t>ARGUNGU</t>
  </si>
  <si>
    <t>AUGIE</t>
  </si>
  <si>
    <t>BAGUDO</t>
  </si>
  <si>
    <t>BIRNIN -KEBBI</t>
  </si>
  <si>
    <t>BUNZA</t>
  </si>
  <si>
    <t>DANDI KAMBA</t>
  </si>
  <si>
    <t>DANKO /WASAGU</t>
  </si>
  <si>
    <t>FAKAI</t>
  </si>
  <si>
    <t>GWANDU</t>
  </si>
  <si>
    <t>JEGA</t>
  </si>
  <si>
    <t>KALGO</t>
  </si>
  <si>
    <t>KOKO/BESSE</t>
  </si>
  <si>
    <t>MAIYAMA</t>
  </si>
  <si>
    <t>NGASKI</t>
  </si>
  <si>
    <t>SAKABA</t>
  </si>
  <si>
    <t>SHANGA</t>
  </si>
  <si>
    <t>SURU</t>
  </si>
  <si>
    <t>YAURI</t>
  </si>
  <si>
    <t>ZURU</t>
  </si>
  <si>
    <t>ADAVI</t>
  </si>
  <si>
    <t>AJAOKUTA</t>
  </si>
  <si>
    <t>ANKPA</t>
  </si>
  <si>
    <t>BASSA</t>
  </si>
  <si>
    <t>DEKINA</t>
  </si>
  <si>
    <t>IBAJI</t>
  </si>
  <si>
    <t>IDAH</t>
  </si>
  <si>
    <t>IGALAMELA</t>
  </si>
  <si>
    <t>IJUMU</t>
  </si>
  <si>
    <t>KABBA/BUNU</t>
  </si>
  <si>
    <t>KOTON KARFE</t>
  </si>
  <si>
    <t>MOPA-MURO</t>
  </si>
  <si>
    <t>OFU</t>
  </si>
  <si>
    <t>OGORI/MAGONGO</t>
  </si>
  <si>
    <t>OKEHI</t>
  </si>
  <si>
    <t>OKENE</t>
  </si>
  <si>
    <t>OLAMABORO</t>
  </si>
  <si>
    <t>OMALA</t>
  </si>
  <si>
    <t>YAGBA EAST</t>
  </si>
  <si>
    <t>YAGBA WEST</t>
  </si>
  <si>
    <t>ASA</t>
  </si>
  <si>
    <t>BARUTEN</t>
  </si>
  <si>
    <t>EDU</t>
  </si>
  <si>
    <t>IFELODUN</t>
  </si>
  <si>
    <t>ILORIN EAST</t>
  </si>
  <si>
    <t>ILORIN SOUTH</t>
  </si>
  <si>
    <t>ILORIN WEST</t>
  </si>
  <si>
    <t>IREPODUN</t>
  </si>
  <si>
    <t>KAI AMA</t>
  </si>
  <si>
    <t>MORO</t>
  </si>
  <si>
    <t>OFFA</t>
  </si>
  <si>
    <t>OKE-ERO</t>
  </si>
  <si>
    <t>OSIN</t>
  </si>
  <si>
    <t>OYUN</t>
  </si>
  <si>
    <t>PATEGI</t>
  </si>
  <si>
    <t>AGEGE</t>
  </si>
  <si>
    <t>AJEROMI/IFELODUN</t>
  </si>
  <si>
    <t>ALIMOSHO</t>
  </si>
  <si>
    <t>AMOWO-ODOFIN</t>
  </si>
  <si>
    <t>APAPA</t>
  </si>
  <si>
    <t>BADAGRY</t>
  </si>
  <si>
    <t>EPE</t>
  </si>
  <si>
    <t>ETI-OSA</t>
  </si>
  <si>
    <t>IBEJU-LEKKI</t>
  </si>
  <si>
    <t>IFAKO/IJAYE</t>
  </si>
  <si>
    <t>IKEJA</t>
  </si>
  <si>
    <t>IKORODU</t>
  </si>
  <si>
    <t>KOSOFE</t>
  </si>
  <si>
    <t>LAGOS ISLAND</t>
  </si>
  <si>
    <t>LAGOS MAINLAND</t>
  </si>
  <si>
    <t>MUSHIN</t>
  </si>
  <si>
    <t>OJO</t>
  </si>
  <si>
    <t>OSHODI/ISOLO</t>
  </si>
  <si>
    <t>SOMOLU</t>
  </si>
  <si>
    <t>SURULERE</t>
  </si>
  <si>
    <t>AKWANGA</t>
  </si>
  <si>
    <t>AWE</t>
  </si>
  <si>
    <t>DOMA</t>
  </si>
  <si>
    <t>KARU</t>
  </si>
  <si>
    <t>KEANA</t>
  </si>
  <si>
    <t>KEFFI</t>
  </si>
  <si>
    <t>KOKONA</t>
  </si>
  <si>
    <t>LAFIA</t>
  </si>
  <si>
    <t>TOTO</t>
  </si>
  <si>
    <t>WAMBA</t>
  </si>
  <si>
    <t>AGAIE</t>
  </si>
  <si>
    <t>AGWARA</t>
  </si>
  <si>
    <t>BIDA</t>
  </si>
  <si>
    <t>BORGU</t>
  </si>
  <si>
    <t>BOSSO</t>
  </si>
  <si>
    <t>EDATI</t>
  </si>
  <si>
    <t>GBAKO</t>
  </si>
  <si>
    <t>GURARA</t>
  </si>
  <si>
    <t>KATCHA</t>
  </si>
  <si>
    <t>KONTAGORA</t>
  </si>
  <si>
    <t>LAPAI</t>
  </si>
  <si>
    <t>LAVUN</t>
  </si>
  <si>
    <t>MAGAMA</t>
  </si>
  <si>
    <t>MARIGA</t>
  </si>
  <si>
    <t>MASHEGU</t>
  </si>
  <si>
    <t>MINNA</t>
  </si>
  <si>
    <t>MOKWA</t>
  </si>
  <si>
    <t>MUYA</t>
  </si>
  <si>
    <t>PAIKORO</t>
  </si>
  <si>
    <t>RAFI</t>
  </si>
  <si>
    <t>RIJAU</t>
  </si>
  <si>
    <t>SHIRORO</t>
  </si>
  <si>
    <t>SULEJA</t>
  </si>
  <si>
    <t>TAFA</t>
  </si>
  <si>
    <t>WUSHISHI</t>
  </si>
  <si>
    <t>ABEOKUTA NORTH</t>
  </si>
  <si>
    <t>ABEOKUTA SOUTH</t>
  </si>
  <si>
    <t>ADO-ODO/OTA</t>
  </si>
  <si>
    <t>EGBADO NORTH</t>
  </si>
  <si>
    <t>EGBADO SOUTH</t>
  </si>
  <si>
    <t>EWEKORO</t>
  </si>
  <si>
    <t>IFO</t>
  </si>
  <si>
    <t>IJEBU EAST</t>
  </si>
  <si>
    <t>IJEBU NORTH</t>
  </si>
  <si>
    <t>IJEBU ODE</t>
  </si>
  <si>
    <t>IKENNE</t>
  </si>
  <si>
    <t>IMEKO-AFON</t>
  </si>
  <si>
    <t>IPOKIA</t>
  </si>
  <si>
    <t>OBAFEMI/OWODE</t>
  </si>
  <si>
    <t>ODOGBOLU</t>
  </si>
  <si>
    <t>AKOKO NORTH EAST</t>
  </si>
  <si>
    <t>AKOKO NORTH WEST</t>
  </si>
  <si>
    <t>AKOKO SOUTH WEST</t>
  </si>
  <si>
    <t>AKURE NORTH</t>
  </si>
  <si>
    <t>AKURE SOUTH</t>
  </si>
  <si>
    <t>IDANRE</t>
  </si>
  <si>
    <t>IFEDORE</t>
  </si>
  <si>
    <t>ODIGBO</t>
  </si>
  <si>
    <t>ONDO EAST</t>
  </si>
  <si>
    <t>ONDO WEST</t>
  </si>
  <si>
    <t>OSE</t>
  </si>
  <si>
    <t>OWO</t>
  </si>
  <si>
    <t>ATAKUMOSA EAST</t>
  </si>
  <si>
    <t>ATAKUMOSA WEST</t>
  </si>
  <si>
    <t>BORIPE</t>
  </si>
  <si>
    <t>EDE NORTH</t>
  </si>
  <si>
    <t>EDE SOUTH</t>
  </si>
  <si>
    <t>EGBEDORE</t>
  </si>
  <si>
    <t>EJIGBO</t>
  </si>
  <si>
    <t>IFE CENTRAL</t>
  </si>
  <si>
    <t>IFE EAST</t>
  </si>
  <si>
    <t>IFE NORTH</t>
  </si>
  <si>
    <t>IFE SOUTH</t>
  </si>
  <si>
    <t>IFEDAYO</t>
  </si>
  <si>
    <t>ILA</t>
  </si>
  <si>
    <t>ILESHA WEST</t>
  </si>
  <si>
    <t>IREWOLE</t>
  </si>
  <si>
    <t>ISOKAN</t>
  </si>
  <si>
    <t>IWO</t>
  </si>
  <si>
    <t>OLA-OLUWA</t>
  </si>
  <si>
    <t>OLORUNDA</t>
  </si>
  <si>
    <t>ORIADE</t>
  </si>
  <si>
    <t>OROLU</t>
  </si>
  <si>
    <t>OSOGBO</t>
  </si>
  <si>
    <t>AFIJIO</t>
  </si>
  <si>
    <t>AKINYELE</t>
  </si>
  <si>
    <t>ATIBA</t>
  </si>
  <si>
    <t>EGBEDA</t>
  </si>
  <si>
    <t>IBADAN NORTH</t>
  </si>
  <si>
    <t>IBADAN NORTH EAST</t>
  </si>
  <si>
    <t>IBADAN NORTH WEST</t>
  </si>
  <si>
    <t>IBADAN SOUTH EAST</t>
  </si>
  <si>
    <t>IBADAN SOUTH WEST</t>
  </si>
  <si>
    <t>IBARAPA NORTH</t>
  </si>
  <si>
    <t>SAKI WEST</t>
  </si>
  <si>
    <t>IREPO</t>
  </si>
  <si>
    <t>ISEYIN</t>
  </si>
  <si>
    <t>ITESIWAJU</t>
  </si>
  <si>
    <t>IWAJOWA</t>
  </si>
  <si>
    <t>KAJOLA</t>
  </si>
  <si>
    <t>OGO-OLUWA</t>
  </si>
  <si>
    <t>OLUYOLE</t>
  </si>
  <si>
    <t>ORELOPE</t>
  </si>
  <si>
    <t>ORI IRE</t>
  </si>
  <si>
    <t>OYO WEST</t>
  </si>
  <si>
    <t>SAKI EAST</t>
  </si>
  <si>
    <t>IFEDAPO</t>
  </si>
  <si>
    <t>BARKIN LADI</t>
  </si>
  <si>
    <t>BOKKOS</t>
  </si>
  <si>
    <t>JOS EAST</t>
  </si>
  <si>
    <t>JOS NORTH</t>
  </si>
  <si>
    <t>JOS SOUTH</t>
  </si>
  <si>
    <t>KANAM</t>
  </si>
  <si>
    <t>KANKE</t>
  </si>
  <si>
    <t>LANGTANG NORTH</t>
  </si>
  <si>
    <t>LANGTANG SOUTH</t>
  </si>
  <si>
    <t>MANGU</t>
  </si>
  <si>
    <t>MIKANG</t>
  </si>
  <si>
    <t>PANKSHIN</t>
  </si>
  <si>
    <t>QUAN-PAN</t>
  </si>
  <si>
    <t>RIYOM</t>
  </si>
  <si>
    <t>SHENDAM</t>
  </si>
  <si>
    <t>WASE</t>
  </si>
  <si>
    <t>AHOADA</t>
  </si>
  <si>
    <t>AHOADA WEST</t>
  </si>
  <si>
    <t>AKUKUTORU</t>
  </si>
  <si>
    <t>ANDONI</t>
  </si>
  <si>
    <t>ASARITORU</t>
  </si>
  <si>
    <t>BONNY</t>
  </si>
  <si>
    <t>DEGEMA</t>
  </si>
  <si>
    <t>ELEME</t>
  </si>
  <si>
    <t>EMOHUA</t>
  </si>
  <si>
    <t>ETCHE</t>
  </si>
  <si>
    <t>GONAKA</t>
  </si>
  <si>
    <t>IKWERRE</t>
  </si>
  <si>
    <t>KHANA</t>
  </si>
  <si>
    <t>OBIO/AKPOR</t>
  </si>
  <si>
    <t>OBUA/ODUAL</t>
  </si>
  <si>
    <t>OGBA/EGBEMA/NDONI</t>
  </si>
  <si>
    <t>OGU/BOLO</t>
  </si>
  <si>
    <t>OKRIKA</t>
  </si>
  <si>
    <t>OMUMMA</t>
  </si>
  <si>
    <t>OPOBO/NKORO</t>
  </si>
  <si>
    <t>OYIGBO</t>
  </si>
  <si>
    <t>PORT HARCOURT</t>
  </si>
  <si>
    <t>TAI</t>
  </si>
  <si>
    <t>BINJI</t>
  </si>
  <si>
    <t>BODINGA</t>
  </si>
  <si>
    <t>GADA</t>
  </si>
  <si>
    <t>GORONYO</t>
  </si>
  <si>
    <t>GUDU</t>
  </si>
  <si>
    <t>GWADABAWA</t>
  </si>
  <si>
    <t>ILLELA</t>
  </si>
  <si>
    <t>ISA</t>
  </si>
  <si>
    <t>KEBBE</t>
  </si>
  <si>
    <t>KWARE</t>
  </si>
  <si>
    <t>RABAH</t>
  </si>
  <si>
    <t>SABON BIRNI</t>
  </si>
  <si>
    <t>SHAGARI</t>
  </si>
  <si>
    <t>SILAME</t>
  </si>
  <si>
    <t>SOKOTO NORTH</t>
  </si>
  <si>
    <t>SOKOTO SOUTH</t>
  </si>
  <si>
    <t>TAMBUWAL</t>
  </si>
  <si>
    <t>TANGAZA</t>
  </si>
  <si>
    <t>TURETA</t>
  </si>
  <si>
    <t>WAMAKKO</t>
  </si>
  <si>
    <t>WURNO</t>
  </si>
  <si>
    <t>YABO</t>
  </si>
  <si>
    <t>ARDO KOLA</t>
  </si>
  <si>
    <t>BALI</t>
  </si>
  <si>
    <t>DONGA</t>
  </si>
  <si>
    <t>GASHAKA</t>
  </si>
  <si>
    <t>GASSOL</t>
  </si>
  <si>
    <t>IBI</t>
  </si>
  <si>
    <t>JALINGO</t>
  </si>
  <si>
    <t>KARIM LAMIDU</t>
  </si>
  <si>
    <t>KURMI</t>
  </si>
  <si>
    <t>LAU</t>
  </si>
  <si>
    <t>SARDAUNA</t>
  </si>
  <si>
    <t>TAKUM</t>
  </si>
  <si>
    <t>USSA</t>
  </si>
  <si>
    <t>WUKARI</t>
  </si>
  <si>
    <t>YORRO</t>
  </si>
  <si>
    <t>ZING</t>
  </si>
  <si>
    <t>BADE</t>
  </si>
  <si>
    <t>BURSARI</t>
  </si>
  <si>
    <t>DAMATURU</t>
  </si>
  <si>
    <t>FIKA</t>
  </si>
  <si>
    <t>FUNE</t>
  </si>
  <si>
    <t>GEIDAM</t>
  </si>
  <si>
    <t>GUJBA</t>
  </si>
  <si>
    <t>GULAMI</t>
  </si>
  <si>
    <t>JAKUSKO</t>
  </si>
  <si>
    <t>KARASUWA</t>
  </si>
  <si>
    <t>MACHINA</t>
  </si>
  <si>
    <t>NANGERE</t>
  </si>
  <si>
    <t>NGURU</t>
  </si>
  <si>
    <t>POTISKUM</t>
  </si>
  <si>
    <t>TARMUA</t>
  </si>
  <si>
    <t>YUNUSARI</t>
  </si>
  <si>
    <t>YUSUFARI</t>
  </si>
  <si>
    <t>ANKA</t>
  </si>
  <si>
    <t>BAKURA</t>
  </si>
  <si>
    <t>BUKKUYUM</t>
  </si>
  <si>
    <t>BUNGUDU</t>
  </si>
  <si>
    <t>GUMMI</t>
  </si>
  <si>
    <t>GUSAU</t>
  </si>
  <si>
    <t>KAURA NAMODA</t>
  </si>
  <si>
    <t>MARADUN</t>
  </si>
  <si>
    <t>MARU</t>
  </si>
  <si>
    <t>SHINKAFI</t>
  </si>
  <si>
    <t>TALATA MAFARA</t>
  </si>
  <si>
    <t>TSAFE</t>
  </si>
  <si>
    <t>ZURMI</t>
  </si>
  <si>
    <t>ABAJI</t>
  </si>
  <si>
    <t>ABUJA MUNICIPAL</t>
  </si>
  <si>
    <t>BWARI</t>
  </si>
  <si>
    <t>GWAGWALADA</t>
  </si>
  <si>
    <t>KUJE</t>
  </si>
  <si>
    <t>KWALI</t>
  </si>
  <si>
    <t>YOLA-NORTH</t>
  </si>
  <si>
    <t>YOLA-SOUTH</t>
  </si>
  <si>
    <t>REMO NORTH</t>
  </si>
  <si>
    <t>YEAR</t>
  </si>
  <si>
    <t>MONTH</t>
  </si>
  <si>
    <t>DAY</t>
  </si>
  <si>
    <t>PREVIOUS MONTH</t>
  </si>
  <si>
    <t>CURRENTMONTH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</si>
  <si>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</si>
  <si>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</si>
  <si>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</si>
  <si>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</si>
  <si>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</si>
  <si>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</si>
  <si>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</si>
  <si>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</si>
  <si>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</si>
  <si>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</si>
  <si>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</si>
  <si>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</si>
  <si>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Other Deductions   (see Note)</t>
  </si>
  <si>
    <t>ABIA TOTAL</t>
  </si>
  <si>
    <t>ADAMAWA TOTAL</t>
  </si>
  <si>
    <t>AKWA IBOM TOTAL</t>
  </si>
  <si>
    <t>ANAMBRA TOTAL</t>
  </si>
  <si>
    <t>BAUCHI TOTAL</t>
  </si>
  <si>
    <t>BAYELSA TOTAL</t>
  </si>
  <si>
    <t>BENUE TOTAL</t>
  </si>
  <si>
    <t>BORNO TOTAL</t>
  </si>
  <si>
    <t>CROSS RIVER TOTAL</t>
  </si>
  <si>
    <t>DELTA TOTAL</t>
  </si>
  <si>
    <t>EBONYI TOTAL</t>
  </si>
  <si>
    <t>EDO TOTAL</t>
  </si>
  <si>
    <t>EKITI TOTAL</t>
  </si>
  <si>
    <t>ENUGU TOTAL</t>
  </si>
  <si>
    <t>GOMBE TOTAL</t>
  </si>
  <si>
    <t>IMO TOTAL</t>
  </si>
  <si>
    <t>JIGAWA TOTAL</t>
  </si>
  <si>
    <t>KADUNA TOTAL</t>
  </si>
  <si>
    <t>KANO TOTAL</t>
  </si>
  <si>
    <t>KATSINA TOTAL</t>
  </si>
  <si>
    <t>KEBBI TOTAL</t>
  </si>
  <si>
    <t>KOGI TOTAL</t>
  </si>
  <si>
    <t>KWARA TOTAL</t>
  </si>
  <si>
    <t>LAGOS TOTAL</t>
  </si>
  <si>
    <t>NASSARAWA TOTAL</t>
  </si>
  <si>
    <t>NIGER TOTAL</t>
  </si>
  <si>
    <t>OGUN TOTAL</t>
  </si>
  <si>
    <t>ONDO TOTAL</t>
  </si>
  <si>
    <t>OSUN TOTAL</t>
  </si>
  <si>
    <t>OYO TOTAL</t>
  </si>
  <si>
    <t>PLATEAU TOTAL</t>
  </si>
  <si>
    <t>RIVERS TOTAL</t>
  </si>
  <si>
    <t>SOKOTO TOTAL</t>
  </si>
  <si>
    <t>TARABA TOTAL</t>
  </si>
  <si>
    <t>YOBE TOTAL</t>
  </si>
  <si>
    <t>ZAMFARA TOTAL</t>
  </si>
  <si>
    <t>IBARAPA CENTRAL</t>
  </si>
  <si>
    <t xml:space="preserve">AFIKPO SOUTH </t>
  </si>
  <si>
    <t>BILLIRI</t>
  </si>
  <si>
    <t>NASARAWA EGGON</t>
  </si>
  <si>
    <t>IJEBU NORTH EAST</t>
  </si>
  <si>
    <t>ODEDAH</t>
  </si>
  <si>
    <t>OGUN WATERSIDE</t>
  </si>
  <si>
    <t>SHAGAMU</t>
  </si>
  <si>
    <t>AKOKO SOUTH EAST</t>
  </si>
  <si>
    <t>OKITIPUPA</t>
  </si>
  <si>
    <t>ILAJE</t>
  </si>
  <si>
    <t>ESE-EDO</t>
  </si>
  <si>
    <t>ILE-OLUJI-OKEIGBO</t>
  </si>
  <si>
    <t>IRELE</t>
  </si>
  <si>
    <t>AIYEDADE</t>
  </si>
  <si>
    <t>AIYEDIRE</t>
  </si>
  <si>
    <t>BOLUWADURO</t>
  </si>
  <si>
    <t>ILESHA EAST</t>
  </si>
  <si>
    <t>OBOKUN</t>
  </si>
  <si>
    <t>ODO-OTIN</t>
  </si>
  <si>
    <t>ATISBO</t>
  </si>
  <si>
    <t>IDO</t>
  </si>
  <si>
    <t>IFELOJU</t>
  </si>
  <si>
    <t>OLORUNSOGO</t>
  </si>
  <si>
    <t>LAGELU</t>
  </si>
  <si>
    <t>OGBOMOSHO NORTH</t>
  </si>
  <si>
    <t>OGBOMOSHO SOUTH</t>
  </si>
  <si>
    <t>ONA-ARA</t>
  </si>
  <si>
    <t>OYO EAST</t>
  </si>
  <si>
    <t>DANGE-SHUNI</t>
  </si>
  <si>
    <t>Total (States)</t>
  </si>
  <si>
    <t>Deduction</t>
  </si>
  <si>
    <t>Statutory</t>
  </si>
  <si>
    <t>VAT</t>
  </si>
  <si>
    <t>Total</t>
  </si>
  <si>
    <t>FGN (see Table II)</t>
  </si>
  <si>
    <t>State (see Table III)</t>
  </si>
  <si>
    <t>LGCs (see Table IV)</t>
  </si>
  <si>
    <t>13% Derivation Fund</t>
  </si>
  <si>
    <t>Cost of Collection - NCS</t>
  </si>
  <si>
    <t>Check!!</t>
  </si>
  <si>
    <t>4= 2-3</t>
  </si>
  <si>
    <t>Less Deductions</t>
  </si>
  <si>
    <t>FGN (CRF Account)</t>
  </si>
  <si>
    <t>Share of Derivation &amp; Ecology</t>
  </si>
  <si>
    <t>Stabilization</t>
  </si>
  <si>
    <t>Development of Natural Resources</t>
  </si>
  <si>
    <t>FCT-Abuja</t>
  </si>
  <si>
    <t>Sub-total</t>
  </si>
  <si>
    <t>CHECK</t>
  </si>
  <si>
    <t>Cost of Collections - FIRS</t>
  </si>
  <si>
    <t>Cost of Collection - DPR</t>
  </si>
  <si>
    <t>₦</t>
  </si>
  <si>
    <t>Summary of Gross Revenue Allocation by Federation Account Allocation Committee for the Month of May, 2018 Shared in June, 2018</t>
  </si>
  <si>
    <t>Distribution of Revenue Allocation to FGN by Federation Account Allocation Committee for the Month of May, 2018 Shared in June, 2018</t>
  </si>
  <si>
    <t>Less Refund to DPR</t>
  </si>
  <si>
    <t>6 ( 4+5 )</t>
  </si>
  <si>
    <t>FCT, ABUJA</t>
  </si>
  <si>
    <t>Total LGCs</t>
  </si>
  <si>
    <t>6(3+4+5)</t>
  </si>
  <si>
    <t>Summary of Distribution of Revenue Allocation to Local Government Councils by Federation Account Allocation Committee for the month of May, 2018 Shared in June, 2018</t>
  </si>
  <si>
    <r>
      <t xml:space="preserve">*   Other Deductions cover; </t>
    </r>
    <r>
      <rPr>
        <b/>
        <sz val="10"/>
        <rFont val="Arial"/>
        <family val="2"/>
      </rPr>
      <t>National Water Rehabilitation Projects, National Agricultural Technology Support Programme, Salary Bailout</t>
    </r>
  </si>
  <si>
    <t>Distribution of Revenue Allocation to State Governments by Federation Account Allocation Committee for the month of May,2018 Shared in June, 2018</t>
  </si>
  <si>
    <t>Distribution of Revenue Allocation to Local Government Councils by Federation Account Allocation Committee for the Month of May, 2018 Shared in June, 2018</t>
  </si>
  <si>
    <t>12=6+11</t>
  </si>
  <si>
    <t>14=10+11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</si>
</sst>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\-* #,##0.00_-;_-* &quot;-&quot;??_-;_-@_-"/>
    <numFmt numFmtId="165" formatCode="\N#,##0.00;&quot;-N&quot;#,##0.00"/>
    <numFmt numFmtId="166" formatCode="_(* #,##0.0_);_(* \(#,##0.0\);_(* &quot;-&quot;??_);_(@_)"/>
    <numFmt numFmtId="167" formatCode="_(* #,##0_);_(* \(#,##0\);_(* &quot;-&quot;??_);_(@_)"/>
    <numFmt numFmtId="168" formatCode="_(* #,##0.00_);_(* \(#,##0.00\);_(* &quot;-&quot;_);_(@_)"/>
  </numFmts>
  <fonts count="29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u/>
      <sz val="16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b/>
      <u/>
      <sz val="20"/>
      <name val="Arial"/>
      <family val="2"/>
    </font>
    <font>
      <sz val="18"/>
      <name val="Arial"/>
      <family val="2"/>
    </font>
    <font>
      <b/>
      <u/>
      <sz val="13"/>
      <name val="Aerial"/>
    </font>
    <font>
      <sz val="10"/>
      <name val="Aerial"/>
    </font>
    <font>
      <b/>
      <sz val="14"/>
      <name val="Aerial"/>
    </font>
    <font>
      <b/>
      <sz val="14"/>
      <name val="Calibri"/>
      <family val="2"/>
    </font>
    <font>
      <sz val="14"/>
      <color indexed="8"/>
      <name val="Times New Roman"/>
      <family val="1"/>
    </font>
    <font>
      <sz val="12"/>
      <name val="Times New Roman"/>
      <family val="1"/>
    </font>
    <font>
      <b/>
      <sz val="14"/>
      <color indexed="8"/>
      <name val="Times New Roman"/>
      <family val="1"/>
    </font>
    <font>
      <b/>
      <u/>
      <sz val="14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b/>
      <sz val="18"/>
      <name val="Times New Roman"/>
      <family val="1"/>
    </font>
    <font>
      <b/>
      <sz val="9"/>
      <name val="Aerial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3" fillId="0" borderId="0"/>
  </cellStyleXfs>
  <cellXfs count="138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quotePrefix="1" applyFont="1" applyBorder="1" applyAlignment="1">
      <alignment horizontal="center"/>
    </xf>
    <xf numFmtId="43" fontId="0" fillId="0" borderId="1" xfId="1" applyFont="1" applyBorder="1"/>
    <xf numFmtId="43" fontId="0" fillId="0" borderId="1" xfId="0" applyNumberFormat="1" applyBorder="1"/>
    <xf numFmtId="40" fontId="0" fillId="0" borderId="1" xfId="0" applyNumberFormat="1" applyBorder="1"/>
    <xf numFmtId="43" fontId="2" fillId="0" borderId="1" xfId="0" applyNumberFormat="1" applyFont="1" applyBorder="1"/>
    <xf numFmtId="0" fontId="2" fillId="0" borderId="2" xfId="0" quotePrefix="1" applyFont="1" applyBorder="1" applyAlignment="1">
      <alignment horizontal="center"/>
    </xf>
    <xf numFmtId="43" fontId="0" fillId="0" borderId="2" xfId="1" applyFont="1" applyBorder="1"/>
    <xf numFmtId="43" fontId="2" fillId="0" borderId="4" xfId="1" applyFont="1" applyBorder="1"/>
    <xf numFmtId="0" fontId="0" fillId="2" borderId="0" xfId="0" applyFill="1"/>
    <xf numFmtId="1" fontId="0" fillId="0" borderId="1" xfId="0" applyNumberFormat="1" applyBorder="1"/>
    <xf numFmtId="0" fontId="2" fillId="0" borderId="1" xfId="0" applyFont="1" applyBorder="1"/>
    <xf numFmtId="43" fontId="2" fillId="0" borderId="1" xfId="1" applyFont="1" applyBorder="1"/>
    <xf numFmtId="0" fontId="0" fillId="0" borderId="3" xfId="0" applyBorder="1"/>
    <xf numFmtId="0" fontId="0" fillId="0" borderId="6" xfId="0" applyBorder="1"/>
    <xf numFmtId="0" fontId="0" fillId="0" borderId="0" xfId="0" applyFill="1"/>
    <xf numFmtId="0" fontId="0" fillId="0" borderId="1" xfId="0" applyFill="1" applyBorder="1"/>
    <xf numFmtId="43" fontId="2" fillId="0" borderId="3" xfId="1" applyFont="1" applyBorder="1"/>
    <xf numFmtId="43" fontId="2" fillId="0" borderId="2" xfId="0" applyNumberFormat="1" applyFont="1" applyBorder="1"/>
    <xf numFmtId="0" fontId="2" fillId="0" borderId="0" xfId="0" applyFont="1"/>
    <xf numFmtId="0" fontId="0" fillId="0" borderId="0" xfId="0" applyBorder="1"/>
    <xf numFmtId="0" fontId="10" fillId="0" borderId="0" xfId="0" applyFont="1"/>
    <xf numFmtId="0" fontId="0" fillId="0" borderId="1" xfId="0" applyBorder="1" applyAlignment="1">
      <alignment horizontal="center"/>
    </xf>
    <xf numFmtId="0" fontId="2" fillId="0" borderId="6" xfId="0" applyFont="1" applyFill="1" applyBorder="1" applyAlignment="1">
      <alignment vertical="center"/>
    </xf>
    <xf numFmtId="0" fontId="11" fillId="0" borderId="0" xfId="0" applyFont="1" applyFill="1" applyBorder="1"/>
    <xf numFmtId="0" fontId="5" fillId="0" borderId="0" xfId="0" applyFont="1" applyAlignment="1">
      <alignment horizontal="center"/>
    </xf>
    <xf numFmtId="37" fontId="0" fillId="0" borderId="1" xfId="0" applyNumberFormat="1" applyBorder="1" applyAlignment="1">
      <alignment horizontal="center"/>
    </xf>
    <xf numFmtId="39" fontId="0" fillId="0" borderId="1" xfId="0" applyNumberFormat="1" applyBorder="1"/>
    <xf numFmtId="43" fontId="0" fillId="0" borderId="0" xfId="0" applyNumberFormat="1"/>
    <xf numFmtId="164" fontId="0" fillId="0" borderId="0" xfId="0" applyNumberFormat="1"/>
    <xf numFmtId="0" fontId="0" fillId="0" borderId="0" xfId="0" applyAlignment="1">
      <alignment horizontal="right"/>
    </xf>
    <xf numFmtId="0" fontId="2" fillId="2" borderId="0" xfId="0" applyFont="1" applyFill="1"/>
    <xf numFmtId="43" fontId="0" fillId="0" borderId="0" xfId="1" applyFont="1"/>
    <xf numFmtId="0" fontId="0" fillId="3" borderId="0" xfId="0" applyFill="1" applyProtection="1">
      <protection locked="0"/>
    </xf>
    <xf numFmtId="17" fontId="0" fillId="0" borderId="0" xfId="0" applyNumberFormat="1"/>
    <xf numFmtId="17" fontId="6" fillId="3" borderId="0" xfId="0" applyNumberFormat="1" applyFont="1" applyFill="1" applyAlignment="1"/>
    <xf numFmtId="2" fontId="0" fillId="0" borderId="0" xfId="0" applyNumberFormat="1"/>
    <xf numFmtId="0" fontId="6" fillId="0" borderId="0" xfId="0" applyFont="1" applyAlignment="1"/>
    <xf numFmtId="0" fontId="14" fillId="0" borderId="0" xfId="0" applyFont="1" applyAlignment="1">
      <alignment horizontal="right"/>
    </xf>
    <xf numFmtId="0" fontId="0" fillId="0" borderId="0" xfId="0" applyAlignment="1"/>
    <xf numFmtId="0" fontId="9" fillId="0" borderId="0" xfId="0" applyFont="1" applyAlignment="1"/>
    <xf numFmtId="0" fontId="15" fillId="0" borderId="0" xfId="0" applyFont="1" applyBorder="1" applyAlignment="1"/>
    <xf numFmtId="0" fontId="14" fillId="0" borderId="0" xfId="0" applyFont="1" applyBorder="1" applyAlignment="1">
      <alignment horizontal="center"/>
    </xf>
    <xf numFmtId="0" fontId="14" fillId="0" borderId="0" xfId="0" quotePrefix="1" applyFont="1" applyBorder="1" applyAlignment="1">
      <alignment horizontal="center"/>
    </xf>
    <xf numFmtId="43" fontId="14" fillId="0" borderId="0" xfId="1" applyFont="1" applyBorder="1" applyAlignment="1"/>
    <xf numFmtId="43" fontId="14" fillId="0" borderId="0" xfId="1" applyFont="1" applyBorder="1" applyAlignment="1">
      <alignment horizontal="center"/>
    </xf>
    <xf numFmtId="0" fontId="8" fillId="0" borderId="1" xfId="0" applyFont="1" applyBorder="1"/>
    <xf numFmtId="164" fontId="10" fillId="0" borderId="0" xfId="0" applyNumberFormat="1" applyFont="1" applyAlignment="1">
      <alignment horizontal="right"/>
    </xf>
    <xf numFmtId="43" fontId="14" fillId="0" borderId="0" xfId="1" applyFont="1" applyAlignment="1">
      <alignment horizontal="center"/>
    </xf>
    <xf numFmtId="43" fontId="0" fillId="0" borderId="0" xfId="0" applyNumberFormat="1" applyBorder="1"/>
    <xf numFmtId="164" fontId="0" fillId="0" borderId="0" xfId="0" applyNumberFormat="1" applyBorder="1"/>
    <xf numFmtId="0" fontId="16" fillId="0" borderId="0" xfId="0" applyFont="1" applyFill="1" applyBorder="1"/>
    <xf numFmtId="0" fontId="18" fillId="0" borderId="0" xfId="0" applyFont="1"/>
    <xf numFmtId="0" fontId="19" fillId="0" borderId="9" xfId="0" applyFont="1" applyBorder="1" applyAlignment="1">
      <alignment horizontal="center"/>
    </xf>
    <xf numFmtId="0" fontId="19" fillId="0" borderId="9" xfId="0" applyFont="1" applyBorder="1" applyAlignment="1"/>
    <xf numFmtId="0" fontId="19" fillId="0" borderId="10" xfId="0" applyFont="1" applyBorder="1" applyAlignment="1">
      <alignment vertical="center"/>
    </xf>
    <xf numFmtId="0" fontId="19" fillId="0" borderId="5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0" xfId="0" quotePrefix="1" applyFont="1" applyBorder="1" applyAlignment="1">
      <alignment horizontal="center"/>
    </xf>
    <xf numFmtId="43" fontId="19" fillId="0" borderId="0" xfId="1" applyFont="1" applyBorder="1" applyAlignment="1"/>
    <xf numFmtId="0" fontId="8" fillId="0" borderId="1" xfId="0" applyFont="1" applyBorder="1" applyAlignment="1">
      <alignment wrapText="1"/>
    </xf>
    <xf numFmtId="0" fontId="20" fillId="0" borderId="5" xfId="0" quotePrefix="1" applyFont="1" applyBorder="1" applyAlignment="1">
      <alignment horizontal="center"/>
    </xf>
    <xf numFmtId="0" fontId="20" fillId="0" borderId="1" xfId="0" quotePrefix="1" applyFont="1" applyBorder="1" applyAlignment="1">
      <alignment horizontal="center"/>
    </xf>
    <xf numFmtId="164" fontId="14" fillId="0" borderId="0" xfId="0" applyNumberFormat="1" applyFont="1" applyAlignment="1">
      <alignment horizontal="right"/>
    </xf>
    <xf numFmtId="165" fontId="12" fillId="0" borderId="11" xfId="2" applyNumberFormat="1" applyFont="1" applyFill="1" applyBorder="1" applyAlignment="1">
      <alignment horizontal="right" wrapText="1"/>
    </xf>
    <xf numFmtId="43" fontId="21" fillId="0" borderId="1" xfId="1" applyFont="1" applyFill="1" applyBorder="1" applyAlignment="1">
      <alignment horizontal="right" wrapText="1"/>
    </xf>
    <xf numFmtId="43" fontId="23" fillId="0" borderId="1" xfId="1" applyFont="1" applyFill="1" applyBorder="1" applyAlignment="1">
      <alignment horizontal="right" wrapText="1"/>
    </xf>
    <xf numFmtId="0" fontId="1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9" fillId="0" borderId="0" xfId="0" applyFont="1" applyBorder="1" applyAlignment="1"/>
    <xf numFmtId="0" fontId="20" fillId="0" borderId="0" xfId="0" quotePrefix="1" applyFont="1" applyBorder="1" applyAlignment="1">
      <alignment horizontal="center"/>
    </xf>
    <xf numFmtId="43" fontId="22" fillId="0" borderId="0" xfId="1" applyFont="1" applyFill="1" applyBorder="1" applyAlignment="1"/>
    <xf numFmtId="0" fontId="19" fillId="0" borderId="3" xfId="0" applyFont="1" applyBorder="1" applyAlignment="1"/>
    <xf numFmtId="43" fontId="21" fillId="0" borderId="1" xfId="1" applyNumberFormat="1" applyFont="1" applyFill="1" applyBorder="1" applyAlignment="1">
      <alignment horizontal="right" wrapText="1"/>
    </xf>
    <xf numFmtId="0" fontId="25" fillId="0" borderId="0" xfId="0" applyFont="1"/>
    <xf numFmtId="0" fontId="26" fillId="0" borderId="1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25" fillId="0" borderId="0" xfId="0" applyFont="1" applyBorder="1"/>
    <xf numFmtId="0" fontId="26" fillId="0" borderId="1" xfId="0" applyFont="1" applyBorder="1" applyAlignment="1">
      <alignment horizontal="center" wrapText="1"/>
    </xf>
    <xf numFmtId="0" fontId="26" fillId="0" borderId="7" xfId="0" applyFont="1" applyFill="1" applyBorder="1" applyAlignment="1">
      <alignment horizontal="center" wrapText="1"/>
    </xf>
    <xf numFmtId="0" fontId="26" fillId="0" borderId="0" xfId="0" applyFont="1" applyBorder="1" applyAlignment="1">
      <alignment horizontal="center" wrapText="1"/>
    </xf>
    <xf numFmtId="0" fontId="26" fillId="0" borderId="0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0" xfId="0" quotePrefix="1" applyFont="1" applyBorder="1" applyAlignment="1">
      <alignment horizontal="center"/>
    </xf>
    <xf numFmtId="0" fontId="25" fillId="0" borderId="1" xfId="0" applyFont="1" applyBorder="1" applyAlignment="1"/>
    <xf numFmtId="43" fontId="25" fillId="0" borderId="1" xfId="1" applyFont="1" applyBorder="1"/>
    <xf numFmtId="43" fontId="25" fillId="0" borderId="0" xfId="1" applyFont="1" applyBorder="1"/>
    <xf numFmtId="43" fontId="25" fillId="0" borderId="0" xfId="0" applyNumberFormat="1" applyFont="1" applyBorder="1"/>
    <xf numFmtId="0" fontId="26" fillId="0" borderId="5" xfId="0" applyFont="1" applyBorder="1" applyAlignment="1"/>
    <xf numFmtId="43" fontId="26" fillId="0" borderId="1" xfId="1" applyFont="1" applyBorder="1"/>
    <xf numFmtId="43" fontId="26" fillId="0" borderId="0" xfId="1" applyFont="1" applyBorder="1"/>
    <xf numFmtId="43" fontId="23" fillId="0" borderId="0" xfId="1" applyFont="1" applyFill="1" applyBorder="1" applyAlignment="1">
      <alignment horizontal="right" wrapText="1"/>
    </xf>
    <xf numFmtId="167" fontId="26" fillId="0" borderId="1" xfId="1" applyNumberFormat="1" applyFont="1" applyBorder="1"/>
    <xf numFmtId="167" fontId="26" fillId="0" borderId="1" xfId="1" applyNumberFormat="1" applyFont="1" applyBorder="1" applyAlignment="1">
      <alignment horizontal="center"/>
    </xf>
    <xf numFmtId="167" fontId="25" fillId="0" borderId="1" xfId="1" applyNumberFormat="1" applyFont="1" applyBorder="1"/>
    <xf numFmtId="43" fontId="25" fillId="0" borderId="1" xfId="1" applyNumberFormat="1" applyFont="1" applyBorder="1"/>
    <xf numFmtId="166" fontId="26" fillId="0" borderId="1" xfId="1" applyNumberFormat="1" applyFont="1" applyBorder="1"/>
    <xf numFmtId="167" fontId="26" fillId="0" borderId="1" xfId="1" applyNumberFormat="1" applyFont="1" applyBorder="1" applyAlignment="1"/>
    <xf numFmtId="167" fontId="26" fillId="0" borderId="1" xfId="1" applyNumberFormat="1" applyFont="1" applyBorder="1" applyAlignment="1">
      <alignment horizontal="center" wrapText="1"/>
    </xf>
    <xf numFmtId="43" fontId="26" fillId="0" borderId="1" xfId="1" applyNumberFormat="1" applyFont="1" applyBorder="1"/>
    <xf numFmtId="167" fontId="26" fillId="0" borderId="1" xfId="1" applyNumberFormat="1" applyFont="1" applyBorder="1" applyAlignment="1">
      <alignment wrapText="1"/>
    </xf>
    <xf numFmtId="0" fontId="5" fillId="0" borderId="0" xfId="0" applyFont="1" applyAlignment="1">
      <alignment horizontal="center"/>
    </xf>
    <xf numFmtId="43" fontId="25" fillId="0" borderId="1" xfId="1" applyFont="1" applyFill="1" applyBorder="1" applyAlignment="1"/>
    <xf numFmtId="168" fontId="25" fillId="0" borderId="1" xfId="1" applyNumberFormat="1" applyFont="1" applyBorder="1"/>
    <xf numFmtId="0" fontId="1" fillId="0" borderId="0" xfId="0" applyFont="1"/>
    <xf numFmtId="43" fontId="28" fillId="0" borderId="0" xfId="1" applyFont="1" applyBorder="1" applyAlignment="1"/>
    <xf numFmtId="0" fontId="11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7" fillId="0" borderId="0" xfId="0" applyFont="1" applyBorder="1" applyAlignment="1">
      <alignment horizontal="left" wrapText="1"/>
    </xf>
    <xf numFmtId="0" fontId="2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5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167" fontId="27" fillId="0" borderId="1" xfId="1" applyNumberFormat="1" applyFont="1" applyBorder="1" applyAlignment="1">
      <alignment horizontal="center"/>
    </xf>
    <xf numFmtId="167" fontId="27" fillId="0" borderId="1" xfId="1" applyNumberFormat="1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Normal_FG_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workbookViewId="0">
      <selection activeCell="A20" sqref="A20"/>
    </sheetView>
  </sheetViews>
  <sheetFormatPr defaultRowHeight="12.75"/>
  <cols>
    <col min="2" max="2" width="23" bestFit="1" customWidth="1"/>
    <col min="6" max="6" width="24.5703125" customWidth="1"/>
  </cols>
  <sheetData>
    <row r="1" spans="1:8" ht="23.1" customHeight="1">
      <c r="B1">
        <f ca="1">MONTH(NOW())</f>
        <v>8</v>
      </c>
      <c r="C1">
        <f ca="1">YEAR(NOW())</f>
        <v>2018</v>
      </c>
    </row>
    <row r="2" spans="1:8" ht="23.1" customHeight="1"/>
    <row r="3" spans="1:8" ht="23.1" customHeight="1">
      <c r="B3" t="s">
        <v>796</v>
      </c>
      <c r="F3" t="s">
        <v>797</v>
      </c>
    </row>
    <row r="4" spans="1:8" ht="23.1" customHeight="1">
      <c r="B4" t="s">
        <v>793</v>
      </c>
      <c r="C4" t="s">
        <v>794</v>
      </c>
      <c r="D4" t="s">
        <v>795</v>
      </c>
      <c r="F4" t="s">
        <v>793</v>
      </c>
      <c r="G4" t="s">
        <v>794</v>
      </c>
      <c r="H4" t="s">
        <v>795</v>
      </c>
    </row>
    <row r="5" spans="1:8" ht="23.1" customHeight="1">
      <c r="B5" s="36" t="e">
        <f>IF(G5=1,F5-1,F5)</f>
        <v>#REF!</v>
      </c>
      <c r="C5" s="36" t="e">
        <f>IF(G5=1,12,G5-1)</f>
        <v>#REF!</v>
      </c>
      <c r="F5" t="e">
        <f>YEAR(ACCTDATE)</f>
        <v>#REF!</v>
      </c>
      <c r="G5" t="e">
        <f>MONTH(ACCTDATE)</f>
        <v>#REF!</v>
      </c>
    </row>
    <row r="6" spans="1:8" ht="23.1" customHeight="1">
      <c r="B6" s="38" t="e">
        <f>LOOKUP(C5,A8:B19)</f>
        <v>#REF!</v>
      </c>
      <c r="F6" s="38" t="e">
        <f>IF(G5=1,LOOKUP(G5,E8:F19),LOOKUP(G5,A8:B19))</f>
        <v>#REF!</v>
      </c>
    </row>
    <row r="8" spans="1:8">
      <c r="A8">
        <v>1</v>
      </c>
      <c r="B8" s="39" t="e">
        <f>D8&amp;"-"&amp;RIGHT(B$5,2)</f>
        <v>#REF!</v>
      </c>
      <c r="D8" s="37" t="s">
        <v>806</v>
      </c>
      <c r="E8">
        <v>1</v>
      </c>
      <c r="F8" s="39" t="e">
        <f>D8&amp;"-"&amp;RIGHT(F$5,2)</f>
        <v>#REF!</v>
      </c>
    </row>
    <row r="9" spans="1:8">
      <c r="A9">
        <v>2</v>
      </c>
      <c r="B9" s="39" t="e">
        <f t="shared" ref="B9:B19" si="0">D9&amp;"-"&amp;RIGHT(B$5,2)</f>
        <v>#REF!</v>
      </c>
      <c r="D9" s="37" t="s">
        <v>807</v>
      </c>
      <c r="E9">
        <v>2</v>
      </c>
      <c r="F9" s="39" t="e">
        <f t="shared" ref="F9:F19" si="1">D9&amp;"-"&amp;RIGHT(F$5,2)</f>
        <v>#REF!</v>
      </c>
    </row>
    <row r="10" spans="1:8">
      <c r="A10">
        <v>3</v>
      </c>
      <c r="B10" s="39" t="e">
        <f t="shared" si="0"/>
        <v>#REF!</v>
      </c>
      <c r="D10" s="37" t="s">
        <v>808</v>
      </c>
      <c r="E10">
        <v>3</v>
      </c>
      <c r="F10" s="39" t="e">
        <f t="shared" si="1"/>
        <v>#REF!</v>
      </c>
    </row>
    <row r="11" spans="1:8">
      <c r="A11">
        <v>4</v>
      </c>
      <c r="B11" s="39" t="e">
        <f t="shared" si="0"/>
        <v>#REF!</v>
      </c>
      <c r="D11" s="37" t="s">
        <v>809</v>
      </c>
      <c r="E11">
        <v>4</v>
      </c>
      <c r="F11" s="39" t="e">
        <f t="shared" si="1"/>
        <v>#REF!</v>
      </c>
    </row>
    <row r="12" spans="1:8">
      <c r="A12">
        <v>5</v>
      </c>
      <c r="B12" s="39" t="e">
        <f t="shared" si="0"/>
        <v>#REF!</v>
      </c>
      <c r="D12" s="37" t="s">
        <v>798</v>
      </c>
      <c r="E12">
        <v>5</v>
      </c>
      <c r="F12" s="39" t="e">
        <f t="shared" si="1"/>
        <v>#REF!</v>
      </c>
    </row>
    <row r="13" spans="1:8">
      <c r="A13">
        <v>6</v>
      </c>
      <c r="B13" s="39" t="e">
        <f t="shared" si="0"/>
        <v>#REF!</v>
      </c>
      <c r="D13" s="37" t="s">
        <v>799</v>
      </c>
      <c r="E13">
        <v>6</v>
      </c>
      <c r="F13" s="39" t="e">
        <f t="shared" si="1"/>
        <v>#REF!</v>
      </c>
    </row>
    <row r="14" spans="1:8">
      <c r="A14">
        <v>7</v>
      </c>
      <c r="B14" s="39" t="e">
        <f t="shared" si="0"/>
        <v>#REF!</v>
      </c>
      <c r="D14" s="37" t="s">
        <v>800</v>
      </c>
      <c r="E14">
        <v>7</v>
      </c>
      <c r="F14" s="39" t="e">
        <f t="shared" si="1"/>
        <v>#REF!</v>
      </c>
    </row>
    <row r="15" spans="1:8">
      <c r="A15">
        <v>8</v>
      </c>
      <c r="B15" s="39" t="e">
        <f t="shared" si="0"/>
        <v>#REF!</v>
      </c>
      <c r="D15" s="37" t="s">
        <v>801</v>
      </c>
      <c r="E15">
        <v>8</v>
      </c>
      <c r="F15" s="39" t="e">
        <f t="shared" si="1"/>
        <v>#REF!</v>
      </c>
    </row>
    <row r="16" spans="1:8">
      <c r="A16">
        <v>9</v>
      </c>
      <c r="B16" s="39" t="e">
        <f t="shared" si="0"/>
        <v>#REF!</v>
      </c>
      <c r="D16" s="37" t="s">
        <v>802</v>
      </c>
      <c r="E16">
        <v>9</v>
      </c>
      <c r="F16" s="39" t="e">
        <f t="shared" si="1"/>
        <v>#REF!</v>
      </c>
    </row>
    <row r="17" spans="1:6">
      <c r="A17">
        <v>10</v>
      </c>
      <c r="B17" s="39" t="e">
        <f t="shared" si="0"/>
        <v>#REF!</v>
      </c>
      <c r="D17" s="37" t="s">
        <v>803</v>
      </c>
      <c r="E17">
        <v>10</v>
      </c>
      <c r="F17" s="39" t="e">
        <f t="shared" si="1"/>
        <v>#REF!</v>
      </c>
    </row>
    <row r="18" spans="1:6">
      <c r="A18">
        <v>11</v>
      </c>
      <c r="B18" s="39" t="e">
        <f t="shared" si="0"/>
        <v>#REF!</v>
      </c>
      <c r="D18" s="37" t="s">
        <v>804</v>
      </c>
      <c r="E18">
        <v>11</v>
      </c>
      <c r="F18" s="39" t="e">
        <f t="shared" si="1"/>
        <v>#REF!</v>
      </c>
    </row>
    <row r="19" spans="1:6">
      <c r="A19">
        <v>12</v>
      </c>
      <c r="B19" s="39" t="e">
        <f t="shared" si="0"/>
        <v>#REF!</v>
      </c>
      <c r="D19" s="37" t="s">
        <v>805</v>
      </c>
      <c r="E19">
        <v>12</v>
      </c>
      <c r="F19" s="39" t="e">
        <f t="shared" si="1"/>
        <v>#REF!</v>
      </c>
    </row>
  </sheetData>
  <phoneticPr fontId="3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8"/>
  <sheetViews>
    <sheetView topLeftCell="A26" zoomScale="98" zoomScaleNormal="98" workbookViewId="0">
      <selection activeCell="A30" sqref="A30:XFD46"/>
    </sheetView>
  </sheetViews>
  <sheetFormatPr defaultRowHeight="12.75"/>
  <cols>
    <col min="1" max="1" width="6.28515625" customWidth="1"/>
    <col min="2" max="2" width="40.85546875" customWidth="1"/>
    <col min="3" max="3" width="28.28515625" customWidth="1"/>
    <col min="4" max="6" width="27.5703125" customWidth="1"/>
    <col min="7" max="7" width="26" customWidth="1"/>
    <col min="8" max="8" width="28.85546875" customWidth="1"/>
    <col min="9" max="9" width="25.28515625" customWidth="1"/>
    <col min="10" max="10" width="23.42578125" bestFit="1" customWidth="1"/>
    <col min="12" max="13" width="9.140625" hidden="1" customWidth="1"/>
  </cols>
  <sheetData>
    <row r="1" spans="1:15" ht="26.25">
      <c r="A1" s="111"/>
      <c r="B1" s="111"/>
      <c r="C1" s="111"/>
      <c r="D1" s="111"/>
      <c r="E1" s="111"/>
      <c r="F1" s="111"/>
      <c r="G1" s="111"/>
      <c r="H1" s="111"/>
      <c r="I1" s="111"/>
      <c r="J1" s="40"/>
      <c r="K1" s="40"/>
      <c r="N1" s="40"/>
      <c r="O1" s="40"/>
    </row>
    <row r="2" spans="1:15" ht="18">
      <c r="D2" s="41"/>
      <c r="E2" s="41"/>
      <c r="F2" s="41"/>
      <c r="G2" s="42"/>
      <c r="H2" s="42"/>
      <c r="I2" s="42"/>
      <c r="J2" s="42"/>
      <c r="K2" s="42"/>
      <c r="L2" s="42"/>
      <c r="M2" s="42"/>
      <c r="N2" s="42"/>
    </row>
    <row r="3" spans="1:15" ht="26.25">
      <c r="A3" s="112" t="s">
        <v>900</v>
      </c>
      <c r="B3" s="112"/>
      <c r="C3" s="112"/>
      <c r="D3" s="112"/>
      <c r="E3" s="112"/>
      <c r="F3" s="112"/>
      <c r="G3" s="112"/>
      <c r="H3" s="43"/>
      <c r="I3" s="43"/>
      <c r="J3" s="44"/>
      <c r="K3" s="44"/>
      <c r="L3" s="44"/>
      <c r="M3" s="44"/>
      <c r="N3" s="44"/>
      <c r="O3" s="44"/>
    </row>
    <row r="4" spans="1:15" ht="18">
      <c r="A4" s="55"/>
      <c r="B4" s="55"/>
      <c r="C4" s="56"/>
      <c r="D4" s="57"/>
      <c r="E4" s="57"/>
      <c r="F4" s="73"/>
      <c r="G4" s="58"/>
      <c r="H4" s="23"/>
      <c r="I4" s="23"/>
    </row>
    <row r="5" spans="1:15" ht="48" customHeight="1">
      <c r="A5" s="76" t="s">
        <v>0</v>
      </c>
      <c r="B5" s="76" t="s">
        <v>14</v>
      </c>
      <c r="C5" s="59" t="s">
        <v>879</v>
      </c>
      <c r="D5" s="60" t="s">
        <v>880</v>
      </c>
      <c r="E5" s="60" t="s">
        <v>881</v>
      </c>
      <c r="F5" s="61"/>
      <c r="G5" s="61"/>
      <c r="H5" s="45"/>
    </row>
    <row r="6" spans="1:15" ht="18.75">
      <c r="A6" s="60"/>
      <c r="B6" s="60"/>
      <c r="C6" s="65" t="s">
        <v>899</v>
      </c>
      <c r="D6" s="65" t="s">
        <v>899</v>
      </c>
      <c r="E6" s="66" t="s">
        <v>899</v>
      </c>
      <c r="F6" s="74"/>
      <c r="G6" s="62"/>
      <c r="H6" s="46"/>
    </row>
    <row r="7" spans="1:15" ht="18.75">
      <c r="A7" s="49">
        <v>1</v>
      </c>
      <c r="B7" s="49" t="s">
        <v>882</v>
      </c>
      <c r="C7" s="69">
        <v>268769802645.80042</v>
      </c>
      <c r="D7" s="69">
        <v>13452956078.274</v>
      </c>
      <c r="E7" s="106">
        <f>SUM(C7:D7)</f>
        <v>282222758724.0744</v>
      </c>
      <c r="F7" s="75"/>
      <c r="G7" s="63"/>
      <c r="H7" s="48"/>
      <c r="I7" s="35"/>
    </row>
    <row r="8" spans="1:15" ht="18.75">
      <c r="A8" s="49">
        <v>2</v>
      </c>
      <c r="B8" s="49" t="s">
        <v>883</v>
      </c>
      <c r="C8" s="69">
        <v>136323635662.41051</v>
      </c>
      <c r="D8" s="69">
        <v>44843186927.580002</v>
      </c>
      <c r="E8" s="106">
        <f t="shared" ref="E8:E14" si="0">SUM(C8:D8)</f>
        <v>181166822589.99051</v>
      </c>
      <c r="F8" s="75"/>
      <c r="G8" s="109"/>
      <c r="H8" s="48"/>
    </row>
    <row r="9" spans="1:15" ht="18.75">
      <c r="A9" s="49">
        <v>3</v>
      </c>
      <c r="B9" s="49" t="s">
        <v>884</v>
      </c>
      <c r="C9" s="69">
        <v>105099808931.3494</v>
      </c>
      <c r="D9" s="69">
        <v>31390230849.306</v>
      </c>
      <c r="E9" s="106">
        <f t="shared" si="0"/>
        <v>136490039780.6554</v>
      </c>
      <c r="F9" s="75"/>
      <c r="G9" s="109"/>
      <c r="H9" s="48"/>
    </row>
    <row r="10" spans="1:15" ht="18.75">
      <c r="A10" s="49">
        <v>4</v>
      </c>
      <c r="B10" s="49" t="s">
        <v>885</v>
      </c>
      <c r="C10" s="69">
        <v>53071479552.480003</v>
      </c>
      <c r="D10" s="69">
        <v>0</v>
      </c>
      <c r="E10" s="106">
        <f t="shared" si="0"/>
        <v>53071479552.480003</v>
      </c>
      <c r="F10" s="75"/>
      <c r="G10" s="63"/>
      <c r="H10" s="48"/>
    </row>
    <row r="11" spans="1:15" ht="18.75">
      <c r="A11" s="49">
        <v>5</v>
      </c>
      <c r="B11" s="49" t="s">
        <v>886</v>
      </c>
      <c r="C11" s="69">
        <v>4105945142.1900001</v>
      </c>
      <c r="D11" s="69">
        <v>520397266.45999998</v>
      </c>
      <c r="E11" s="106">
        <f t="shared" si="0"/>
        <v>4626342408.6499996</v>
      </c>
      <c r="F11" s="75"/>
      <c r="H11" s="48"/>
    </row>
    <row r="12" spans="1:15" ht="18.75">
      <c r="A12" s="49">
        <v>6</v>
      </c>
      <c r="B12" s="49" t="s">
        <v>898</v>
      </c>
      <c r="C12" s="69">
        <v>3917997530.6799998</v>
      </c>
      <c r="D12" s="69">
        <v>0</v>
      </c>
      <c r="E12" s="106">
        <f t="shared" si="0"/>
        <v>3917997530.6799998</v>
      </c>
      <c r="F12" s="75"/>
      <c r="G12" s="63"/>
      <c r="H12" s="48"/>
    </row>
    <row r="13" spans="1:15" ht="18.75">
      <c r="A13" s="49">
        <v>7</v>
      </c>
      <c r="B13" s="64" t="s">
        <v>897</v>
      </c>
      <c r="C13" s="69">
        <v>4186340098.1799998</v>
      </c>
      <c r="D13" s="69">
        <v>3216534977.5100002</v>
      </c>
      <c r="E13" s="106">
        <f t="shared" si="0"/>
        <v>7402875075.6900005</v>
      </c>
      <c r="F13" s="75"/>
      <c r="G13" s="63"/>
      <c r="H13" s="48"/>
    </row>
    <row r="14" spans="1:15" ht="18.75">
      <c r="A14" s="49">
        <v>8</v>
      </c>
      <c r="B14" s="49" t="s">
        <v>902</v>
      </c>
      <c r="C14" s="69">
        <v>116000</v>
      </c>
      <c r="D14" s="69">
        <v>0</v>
      </c>
      <c r="E14" s="106">
        <f t="shared" si="0"/>
        <v>116000</v>
      </c>
      <c r="F14" s="75"/>
      <c r="G14" s="63"/>
      <c r="H14" s="48"/>
    </row>
    <row r="15" spans="1:15" ht="18.75">
      <c r="A15" s="49"/>
      <c r="B15" s="49" t="s">
        <v>881</v>
      </c>
      <c r="C15" s="70">
        <f>SUM(C7:C14)</f>
        <v>575475125563.09033</v>
      </c>
      <c r="D15" s="70">
        <f>SUM(D7:D14)</f>
        <v>93423306099.130005</v>
      </c>
      <c r="E15" s="70">
        <f>SUM(E7:E14)</f>
        <v>668898431662.22034</v>
      </c>
      <c r="F15" s="95"/>
      <c r="G15" s="63"/>
      <c r="H15" s="47"/>
    </row>
    <row r="16" spans="1:15" ht="18">
      <c r="A16" s="24"/>
      <c r="B16" s="50" t="s">
        <v>887</v>
      </c>
      <c r="C16" s="68"/>
      <c r="D16" s="51"/>
      <c r="E16" s="51"/>
      <c r="F16" s="51"/>
      <c r="G16" s="51"/>
      <c r="H16" s="48"/>
      <c r="I16" s="48"/>
    </row>
    <row r="17" spans="1:10" ht="18">
      <c r="A17" s="24"/>
      <c r="C17" s="51"/>
      <c r="D17" s="67"/>
      <c r="E17" s="67"/>
      <c r="F17" s="67"/>
      <c r="G17" s="51"/>
      <c r="H17" s="51"/>
      <c r="I17" s="51"/>
    </row>
    <row r="18" spans="1:10" ht="18.75">
      <c r="A18" s="113" t="s">
        <v>901</v>
      </c>
      <c r="B18" s="113"/>
      <c r="C18" s="113"/>
      <c r="D18" s="113"/>
      <c r="E18" s="113"/>
      <c r="F18" s="113"/>
      <c r="G18" s="113"/>
      <c r="H18" s="113"/>
      <c r="I18" s="113"/>
    </row>
    <row r="19" spans="1:10" ht="18.75">
      <c r="A19" s="78"/>
      <c r="B19" s="78"/>
      <c r="C19" s="78"/>
      <c r="D19" s="78"/>
      <c r="E19" s="78"/>
      <c r="F19" s="78"/>
      <c r="G19" s="78"/>
      <c r="H19" s="78"/>
      <c r="I19" s="78"/>
    </row>
    <row r="20" spans="1:10" ht="18.75">
      <c r="A20" s="79"/>
      <c r="B20" s="79">
        <v>1</v>
      </c>
      <c r="C20" s="79">
        <v>2</v>
      </c>
      <c r="D20" s="79">
        <v>3</v>
      </c>
      <c r="E20" s="79" t="s">
        <v>888</v>
      </c>
      <c r="F20" s="79">
        <v>5</v>
      </c>
      <c r="G20" s="79" t="s">
        <v>903</v>
      </c>
      <c r="H20" s="80"/>
      <c r="I20" s="81"/>
    </row>
    <row r="21" spans="1:10" ht="36" customHeight="1">
      <c r="A21" s="82" t="s">
        <v>0</v>
      </c>
      <c r="B21" s="82" t="s">
        <v>14</v>
      </c>
      <c r="C21" s="83" t="s">
        <v>5</v>
      </c>
      <c r="D21" s="82" t="s">
        <v>889</v>
      </c>
      <c r="E21" s="82" t="s">
        <v>12</v>
      </c>
      <c r="F21" s="60" t="s">
        <v>880</v>
      </c>
      <c r="G21" s="82" t="s">
        <v>13</v>
      </c>
      <c r="H21" s="84"/>
      <c r="I21" s="85"/>
    </row>
    <row r="22" spans="1:10" ht="18.75">
      <c r="A22" s="86"/>
      <c r="B22" s="86"/>
      <c r="C22" s="65" t="s">
        <v>899</v>
      </c>
      <c r="D22" s="65" t="s">
        <v>899</v>
      </c>
      <c r="E22" s="65" t="s">
        <v>899</v>
      </c>
      <c r="F22" s="65" t="s">
        <v>899</v>
      </c>
      <c r="G22" s="65" t="s">
        <v>899</v>
      </c>
      <c r="H22" s="87"/>
      <c r="I22" s="87"/>
    </row>
    <row r="23" spans="1:10" ht="18.75">
      <c r="A23" s="86">
        <v>1</v>
      </c>
      <c r="B23" s="88" t="s">
        <v>890</v>
      </c>
      <c r="C23" s="89">
        <v>247443724911.18671</v>
      </c>
      <c r="D23" s="107">
        <v>19148925368.32</v>
      </c>
      <c r="E23" s="89">
        <f>C23-D23</f>
        <v>228294799542.8667</v>
      </c>
      <c r="F23" s="89">
        <v>12556092339.719999</v>
      </c>
      <c r="G23" s="89">
        <f>E23+F23</f>
        <v>240850891882.5867</v>
      </c>
      <c r="H23" s="90"/>
      <c r="I23" s="91"/>
    </row>
    <row r="24" spans="1:10" ht="18.75">
      <c r="A24" s="86">
        <v>2</v>
      </c>
      <c r="B24" s="88" t="s">
        <v>891</v>
      </c>
      <c r="C24" s="77">
        <v>5101932472.3956003</v>
      </c>
      <c r="D24" s="89">
        <v>0</v>
      </c>
      <c r="E24" s="89">
        <f t="shared" ref="E24:E27" si="1">C24-D24</f>
        <v>5101932472.3956003</v>
      </c>
      <c r="F24" s="89">
        <v>0</v>
      </c>
      <c r="G24" s="89">
        <f t="shared" ref="G24:G27" si="2">E24+F24</f>
        <v>5101932472.3956003</v>
      </c>
      <c r="H24" s="90"/>
      <c r="I24" s="91"/>
    </row>
    <row r="25" spans="1:10" ht="18.75">
      <c r="A25" s="86">
        <v>3</v>
      </c>
      <c r="B25" s="88" t="s">
        <v>892</v>
      </c>
      <c r="C25" s="89">
        <v>2550966236.1978002</v>
      </c>
      <c r="D25" s="89">
        <v>0</v>
      </c>
      <c r="E25" s="89">
        <f t="shared" si="1"/>
        <v>2550966236.1978002</v>
      </c>
      <c r="F25" s="89">
        <v>0</v>
      </c>
      <c r="G25" s="89">
        <f t="shared" si="2"/>
        <v>2550966236.1978002</v>
      </c>
      <c r="H25" s="90"/>
      <c r="I25" s="91"/>
    </row>
    <row r="26" spans="1:10" ht="18.75">
      <c r="A26" s="86">
        <v>4</v>
      </c>
      <c r="B26" s="88" t="s">
        <v>893</v>
      </c>
      <c r="C26" s="89">
        <v>8571246553.6199999</v>
      </c>
      <c r="D26" s="89">
        <v>0</v>
      </c>
      <c r="E26" s="89">
        <f t="shared" si="1"/>
        <v>8571246553.6199999</v>
      </c>
      <c r="F26" s="89">
        <v>0</v>
      </c>
      <c r="G26" s="89">
        <f t="shared" si="2"/>
        <v>8571246553.6199999</v>
      </c>
      <c r="H26" s="90"/>
      <c r="I26" s="91"/>
    </row>
    <row r="27" spans="1:10" ht="18.75">
      <c r="A27" s="86">
        <v>5</v>
      </c>
      <c r="B27" s="86" t="s">
        <v>894</v>
      </c>
      <c r="C27" s="77">
        <v>5101932472.3956003</v>
      </c>
      <c r="D27" s="89">
        <v>36612916.090000004</v>
      </c>
      <c r="E27" s="89">
        <f t="shared" si="1"/>
        <v>5065319556.3056002</v>
      </c>
      <c r="F27" s="89">
        <v>896863738.54999995</v>
      </c>
      <c r="G27" s="89">
        <f t="shared" si="2"/>
        <v>5962183294.8556004</v>
      </c>
      <c r="H27" s="90"/>
      <c r="I27" s="91"/>
    </row>
    <row r="28" spans="1:10" ht="18.75">
      <c r="A28" s="86"/>
      <c r="B28" s="92" t="s">
        <v>895</v>
      </c>
      <c r="C28" s="93">
        <f>SUM(C23:C27)</f>
        <v>268769802645.79572</v>
      </c>
      <c r="D28" s="93">
        <f>SUM(D23:D27)</f>
        <v>19185538284.41</v>
      </c>
      <c r="E28" s="93">
        <f>SUM(E23:E27)</f>
        <v>249584264361.38571</v>
      </c>
      <c r="F28" s="93">
        <f>SUM(F23:F27)</f>
        <v>13452956078.269999</v>
      </c>
      <c r="G28" s="93">
        <f>SUM(G23:G27)</f>
        <v>263037220439.6557</v>
      </c>
      <c r="H28" s="94"/>
      <c r="I28" s="94"/>
    </row>
    <row r="29" spans="1:10">
      <c r="D29" s="31"/>
      <c r="E29" s="31"/>
      <c r="F29" s="31"/>
      <c r="G29" s="33"/>
      <c r="H29" s="53"/>
      <c r="I29" s="52"/>
      <c r="J29" t="s">
        <v>896</v>
      </c>
    </row>
    <row r="30" spans="1:10" ht="23.25">
      <c r="A30" s="54"/>
      <c r="E30" s="31"/>
      <c r="F30" s="31"/>
      <c r="G30" s="32"/>
      <c r="I30" s="31"/>
    </row>
    <row r="31" spans="1:10" ht="20.25">
      <c r="A31" s="114"/>
      <c r="B31" s="114"/>
      <c r="C31" s="114"/>
      <c r="D31" s="114"/>
      <c r="E31" s="114"/>
      <c r="F31" s="114"/>
      <c r="G31" s="114"/>
      <c r="H31" s="114"/>
      <c r="I31" s="114"/>
    </row>
    <row r="32" spans="1:10">
      <c r="B32" s="22"/>
      <c r="C32" s="22"/>
      <c r="D32" s="22"/>
      <c r="E32" s="22"/>
      <c r="F32" s="22"/>
    </row>
    <row r="33" spans="2:6" hidden="1">
      <c r="B33" s="22"/>
      <c r="C33" s="22"/>
      <c r="D33" s="22"/>
      <c r="E33" s="22"/>
      <c r="F33" s="22"/>
    </row>
    <row r="34" spans="2:6">
      <c r="B34" s="22"/>
      <c r="C34" s="22"/>
      <c r="D34" s="22"/>
      <c r="E34" s="22"/>
      <c r="F34" s="22"/>
    </row>
    <row r="35" spans="2:6" ht="20.25">
      <c r="C35" s="110"/>
      <c r="D35" s="110"/>
      <c r="E35" s="110"/>
      <c r="F35" s="71"/>
    </row>
    <row r="36" spans="2:6" ht="20.25">
      <c r="C36" s="115"/>
      <c r="D36" s="115"/>
      <c r="E36" s="115"/>
      <c r="F36" s="72"/>
    </row>
    <row r="37" spans="2:6" ht="20.25">
      <c r="C37" s="110"/>
      <c r="D37" s="110"/>
      <c r="E37" s="110"/>
      <c r="F37" s="71"/>
    </row>
    <row r="38" spans="2:6" ht="20.25">
      <c r="C38" s="110"/>
      <c r="D38" s="110"/>
      <c r="E38" s="110"/>
      <c r="F38" s="71"/>
    </row>
  </sheetData>
  <mergeCells count="8">
    <mergeCell ref="C37:E37"/>
    <mergeCell ref="C38:E38"/>
    <mergeCell ref="A1:I1"/>
    <mergeCell ref="A3:G3"/>
    <mergeCell ref="A18:I18"/>
    <mergeCell ref="A31:I31"/>
    <mergeCell ref="C35:E35"/>
    <mergeCell ref="C36:E3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Q53"/>
  <sheetViews>
    <sheetView zoomScale="80" zoomScaleNormal="80" workbookViewId="0">
      <pane xSplit="3" ySplit="9" topLeftCell="D51" activePane="bottomRight" state="frozen"/>
      <selection pane="topRight" activeCell="D1" sqref="D1"/>
      <selection pane="bottomLeft" activeCell="A10" sqref="A10"/>
      <selection pane="bottomRight" activeCell="A52" sqref="A52:XFD68"/>
    </sheetView>
  </sheetViews>
  <sheetFormatPr defaultRowHeight="12.75"/>
  <cols>
    <col min="1" max="1" width="4" bestFit="1" customWidth="1"/>
    <col min="2" max="2" width="22.42578125" customWidth="1"/>
    <col min="3" max="3" width="7.42578125" customWidth="1"/>
    <col min="4" max="4" width="20.7109375" customWidth="1"/>
    <col min="5" max="5" width="19" customWidth="1"/>
    <col min="6" max="6" width="19.42578125" customWidth="1"/>
    <col min="7" max="7" width="17.85546875" bestFit="1" customWidth="1"/>
    <col min="8" max="8" width="18.5703125" customWidth="1"/>
    <col min="9" max="9" width="19.42578125" customWidth="1"/>
    <col min="10" max="10" width="19.5703125" customWidth="1"/>
    <col min="11" max="11" width="22" bestFit="1" customWidth="1"/>
    <col min="12" max="12" width="24.140625" bestFit="1" customWidth="1"/>
    <col min="13" max="13" width="20.140625" bestFit="1" customWidth="1"/>
    <col min="14" max="14" width="4.28515625" bestFit="1" customWidth="1"/>
  </cols>
  <sheetData>
    <row r="1" spans="1:17" ht="26.25" hidden="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7" ht="26.25">
      <c r="A2" s="105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</row>
    <row r="3" spans="1:17" ht="18" customHeight="1">
      <c r="H3" s="24" t="s">
        <v>17</v>
      </c>
    </row>
    <row r="4" spans="1:17" ht="18">
      <c r="A4" s="124" t="s">
        <v>909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</row>
    <row r="5" spans="1:17" ht="20.25">
      <c r="A5" s="23"/>
      <c r="B5" s="23"/>
      <c r="C5" s="23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23"/>
    </row>
    <row r="6" spans="1:17">
      <c r="A6" s="2">
        <v>1</v>
      </c>
      <c r="B6" s="2">
        <v>2</v>
      </c>
      <c r="C6" s="2">
        <v>3</v>
      </c>
      <c r="D6" s="2">
        <v>4</v>
      </c>
      <c r="E6" s="2">
        <v>5</v>
      </c>
      <c r="F6" s="2" t="s">
        <v>6</v>
      </c>
      <c r="G6" s="2">
        <v>7</v>
      </c>
      <c r="H6" s="2">
        <v>8</v>
      </c>
      <c r="I6" s="2">
        <v>9</v>
      </c>
      <c r="J6" s="2" t="s">
        <v>7</v>
      </c>
      <c r="K6" s="2">
        <v>11</v>
      </c>
      <c r="L6" s="2" t="s">
        <v>911</v>
      </c>
      <c r="M6" s="2" t="s">
        <v>912</v>
      </c>
      <c r="N6" s="1"/>
    </row>
    <row r="7" spans="1:17" ht="12.75" customHeight="1">
      <c r="A7" s="122" t="s">
        <v>0</v>
      </c>
      <c r="B7" s="122" t="s">
        <v>14</v>
      </c>
      <c r="C7" s="122" t="s">
        <v>1</v>
      </c>
      <c r="D7" s="122" t="s">
        <v>5</v>
      </c>
      <c r="E7" s="122" t="s">
        <v>21</v>
      </c>
      <c r="F7" s="122" t="s">
        <v>2</v>
      </c>
      <c r="G7" s="119" t="s">
        <v>19</v>
      </c>
      <c r="H7" s="120"/>
      <c r="I7" s="121"/>
      <c r="J7" s="122" t="s">
        <v>12</v>
      </c>
      <c r="K7" s="122" t="s">
        <v>60</v>
      </c>
      <c r="L7" s="122" t="s">
        <v>20</v>
      </c>
      <c r="M7" s="122" t="s">
        <v>13</v>
      </c>
      <c r="N7" s="122" t="s">
        <v>0</v>
      </c>
    </row>
    <row r="8" spans="1:17" ht="44.25" customHeight="1">
      <c r="A8" s="123"/>
      <c r="B8" s="123"/>
      <c r="C8" s="123"/>
      <c r="D8" s="123"/>
      <c r="E8" s="123"/>
      <c r="F8" s="123"/>
      <c r="G8" s="3" t="s">
        <v>3</v>
      </c>
      <c r="H8" s="3" t="s">
        <v>11</v>
      </c>
      <c r="I8" s="3" t="s">
        <v>810</v>
      </c>
      <c r="J8" s="123"/>
      <c r="K8" s="123"/>
      <c r="L8" s="123"/>
      <c r="M8" s="123"/>
      <c r="N8" s="123"/>
    </row>
    <row r="9" spans="1:17">
      <c r="A9" s="1"/>
      <c r="B9" s="1"/>
      <c r="C9" s="1"/>
      <c r="D9" s="4" t="s">
        <v>4</v>
      </c>
      <c r="E9" s="4" t="s">
        <v>4</v>
      </c>
      <c r="F9" s="4" t="s">
        <v>4</v>
      </c>
      <c r="G9" s="4" t="s">
        <v>4</v>
      </c>
      <c r="H9" s="4" t="s">
        <v>4</v>
      </c>
      <c r="I9" s="4" t="s">
        <v>4</v>
      </c>
      <c r="J9" s="4" t="s">
        <v>4</v>
      </c>
      <c r="K9" s="4" t="s">
        <v>4</v>
      </c>
      <c r="L9" s="4" t="s">
        <v>4</v>
      </c>
      <c r="M9" s="9" t="s">
        <v>4</v>
      </c>
      <c r="N9" s="1"/>
    </row>
    <row r="10" spans="1:17" ht="18" customHeight="1">
      <c r="A10" s="1">
        <v>1</v>
      </c>
      <c r="B10" s="30" t="s">
        <v>23</v>
      </c>
      <c r="C10" s="29">
        <v>17</v>
      </c>
      <c r="D10" s="5">
        <v>3366285238.8053002</v>
      </c>
      <c r="E10" s="5">
        <v>698882001.86940002</v>
      </c>
      <c r="F10" s="6">
        <f>D10+E10</f>
        <v>4065167240.6747003</v>
      </c>
      <c r="G10" s="7">
        <v>38081181</v>
      </c>
      <c r="H10" s="7">
        <v>0</v>
      </c>
      <c r="I10" s="5">
        <v>432102232.25999999</v>
      </c>
      <c r="J10" s="8">
        <f>F10-G10-H10-I10</f>
        <v>3594983827.4147005</v>
      </c>
      <c r="K10" s="8">
        <v>916810750.27489996</v>
      </c>
      <c r="L10" s="21">
        <f>F10+K10</f>
        <v>4981977990.9496002</v>
      </c>
      <c r="M10" s="10">
        <f>J10+K10</f>
        <v>4511794577.6896</v>
      </c>
      <c r="N10" s="1">
        <v>1</v>
      </c>
    </row>
    <row r="11" spans="1:17" ht="18" customHeight="1">
      <c r="A11" s="1">
        <v>2</v>
      </c>
      <c r="B11" s="30" t="s">
        <v>24</v>
      </c>
      <c r="C11" s="25">
        <v>21</v>
      </c>
      <c r="D11" s="5">
        <v>3581148606.1887999</v>
      </c>
      <c r="E11" s="5">
        <v>0</v>
      </c>
      <c r="F11" s="6">
        <f t="shared" ref="F11:F45" si="0">D11+E11</f>
        <v>3581148606.1887999</v>
      </c>
      <c r="G11" s="7">
        <v>34494617.659999996</v>
      </c>
      <c r="H11" s="7">
        <v>0</v>
      </c>
      <c r="I11" s="5">
        <v>461215592.5</v>
      </c>
      <c r="J11" s="8">
        <f t="shared" ref="J11:J45" si="1">F11-G11-H11-I11</f>
        <v>3085438396.0288</v>
      </c>
      <c r="K11" s="8">
        <v>953231664.40540004</v>
      </c>
      <c r="L11" s="21">
        <f t="shared" ref="L11:L45" si="2">F11+K11</f>
        <v>4534380270.5942001</v>
      </c>
      <c r="M11" s="10">
        <f t="shared" ref="M11:M45" si="3">J11+K11</f>
        <v>4038670060.4342003</v>
      </c>
      <c r="N11" s="1">
        <v>2</v>
      </c>
    </row>
    <row r="12" spans="1:17" ht="18" customHeight="1">
      <c r="A12" s="1">
        <v>3</v>
      </c>
      <c r="B12" s="30" t="s">
        <v>25</v>
      </c>
      <c r="C12" s="25">
        <v>31</v>
      </c>
      <c r="D12" s="5">
        <v>3614427938.7473001</v>
      </c>
      <c r="E12" s="5">
        <v>13287600216.8922</v>
      </c>
      <c r="F12" s="6">
        <f t="shared" si="0"/>
        <v>16902028155.6395</v>
      </c>
      <c r="G12" s="7">
        <v>123674997.53</v>
      </c>
      <c r="H12" s="7">
        <v>0</v>
      </c>
      <c r="I12" s="5">
        <v>1041089532.95</v>
      </c>
      <c r="J12" s="8">
        <f t="shared" si="1"/>
        <v>15737263625.159498</v>
      </c>
      <c r="K12" s="8">
        <v>1125296678.1724999</v>
      </c>
      <c r="L12" s="21">
        <f t="shared" si="2"/>
        <v>18027324833.812</v>
      </c>
      <c r="M12" s="10">
        <f t="shared" si="3"/>
        <v>16862560303.331999</v>
      </c>
      <c r="N12" s="1">
        <v>3</v>
      </c>
    </row>
    <row r="13" spans="1:17" ht="18" customHeight="1">
      <c r="A13" s="1">
        <v>4</v>
      </c>
      <c r="B13" s="30" t="s">
        <v>26</v>
      </c>
      <c r="C13" s="25">
        <v>21</v>
      </c>
      <c r="D13" s="5">
        <v>3574439745.8800001</v>
      </c>
      <c r="E13" s="5">
        <v>0</v>
      </c>
      <c r="F13" s="6">
        <f t="shared" si="0"/>
        <v>3574439745.8800001</v>
      </c>
      <c r="G13" s="7">
        <v>37508528.229999997</v>
      </c>
      <c r="H13" s="7">
        <v>0</v>
      </c>
      <c r="I13" s="5">
        <v>89972595.590000004</v>
      </c>
      <c r="J13" s="8">
        <f t="shared" si="1"/>
        <v>3446958622.0599999</v>
      </c>
      <c r="K13" s="8">
        <v>1071670655.0346</v>
      </c>
      <c r="L13" s="21">
        <f t="shared" si="2"/>
        <v>4646110400.9146004</v>
      </c>
      <c r="M13" s="10">
        <f t="shared" si="3"/>
        <v>4518629277.0945997</v>
      </c>
      <c r="N13" s="1">
        <v>4</v>
      </c>
    </row>
    <row r="14" spans="1:17" ht="18" customHeight="1">
      <c r="A14" s="1">
        <v>5</v>
      </c>
      <c r="B14" s="30" t="s">
        <v>27</v>
      </c>
      <c r="C14" s="25">
        <v>20</v>
      </c>
      <c r="D14" s="5">
        <v>4300170772.0732002</v>
      </c>
      <c r="E14" s="5">
        <v>0</v>
      </c>
      <c r="F14" s="6">
        <f t="shared" si="0"/>
        <v>4300170772.0732002</v>
      </c>
      <c r="G14" s="7">
        <v>60256569.810000002</v>
      </c>
      <c r="H14" s="7">
        <v>201255000</v>
      </c>
      <c r="I14" s="5">
        <v>1043834533.49</v>
      </c>
      <c r="J14" s="8">
        <f t="shared" si="1"/>
        <v>2994824668.7732</v>
      </c>
      <c r="K14" s="8">
        <v>1081785542.125</v>
      </c>
      <c r="L14" s="21">
        <f t="shared" si="2"/>
        <v>5381956314.1982002</v>
      </c>
      <c r="M14" s="10">
        <f t="shared" si="3"/>
        <v>4076610210.8982</v>
      </c>
      <c r="N14" s="1">
        <v>5</v>
      </c>
    </row>
    <row r="15" spans="1:17" ht="18" customHeight="1">
      <c r="A15" s="1">
        <v>6</v>
      </c>
      <c r="B15" s="30" t="s">
        <v>28</v>
      </c>
      <c r="C15" s="25">
        <v>8</v>
      </c>
      <c r="D15" s="5">
        <v>3180904124.1388998</v>
      </c>
      <c r="E15" s="5">
        <v>10325135917.940901</v>
      </c>
      <c r="F15" s="6">
        <f t="shared" si="0"/>
        <v>13506040042.0798</v>
      </c>
      <c r="G15" s="7">
        <v>29964760.699999999</v>
      </c>
      <c r="H15" s="7">
        <v>421546663.22000003</v>
      </c>
      <c r="I15" s="5">
        <v>1191608913.5599999</v>
      </c>
      <c r="J15" s="8">
        <f t="shared" si="1"/>
        <v>11862919704.5998</v>
      </c>
      <c r="K15" s="8">
        <v>802347296.31500006</v>
      </c>
      <c r="L15" s="21">
        <f t="shared" si="2"/>
        <v>14308387338.3948</v>
      </c>
      <c r="M15" s="10">
        <f t="shared" si="3"/>
        <v>12665267000.914801</v>
      </c>
      <c r="N15" s="1">
        <v>6</v>
      </c>
    </row>
    <row r="16" spans="1:17" ht="18" customHeight="1">
      <c r="A16" s="1">
        <v>7</v>
      </c>
      <c r="B16" s="30" t="s">
        <v>29</v>
      </c>
      <c r="C16" s="25">
        <v>23</v>
      </c>
      <c r="D16" s="5">
        <v>4031688079.1978998</v>
      </c>
      <c r="E16" s="5">
        <v>0</v>
      </c>
      <c r="F16" s="6">
        <f t="shared" si="0"/>
        <v>4031688079.1978998</v>
      </c>
      <c r="G16" s="7">
        <v>21500012.530000001</v>
      </c>
      <c r="H16" s="7">
        <v>103855987.23</v>
      </c>
      <c r="I16" s="5">
        <v>423541958.63</v>
      </c>
      <c r="J16" s="8">
        <f t="shared" si="1"/>
        <v>3482790120.8078995</v>
      </c>
      <c r="K16" s="8">
        <v>1054635239.8462</v>
      </c>
      <c r="L16" s="21">
        <f t="shared" si="2"/>
        <v>5086323319.0440998</v>
      </c>
      <c r="M16" s="10">
        <f t="shared" si="3"/>
        <v>4537425360.6540995</v>
      </c>
      <c r="N16" s="1">
        <v>7</v>
      </c>
    </row>
    <row r="17" spans="1:14" ht="18" customHeight="1">
      <c r="A17" s="1">
        <v>8</v>
      </c>
      <c r="B17" s="30" t="s">
        <v>30</v>
      </c>
      <c r="C17" s="25">
        <v>27</v>
      </c>
      <c r="D17" s="5">
        <v>4466532594.3431997</v>
      </c>
      <c r="E17" s="5">
        <v>0</v>
      </c>
      <c r="F17" s="6">
        <f t="shared" si="0"/>
        <v>4466532594.3431997</v>
      </c>
      <c r="G17" s="7">
        <v>16388404.869999999</v>
      </c>
      <c r="H17" s="7">
        <v>0</v>
      </c>
      <c r="I17" s="5">
        <v>323071065.25999999</v>
      </c>
      <c r="J17" s="8">
        <f t="shared" si="1"/>
        <v>4127073124.2131996</v>
      </c>
      <c r="K17" s="8">
        <v>1032661473.3868999</v>
      </c>
      <c r="L17" s="21">
        <f t="shared" si="2"/>
        <v>5499194067.7300997</v>
      </c>
      <c r="M17" s="10">
        <f t="shared" si="3"/>
        <v>5159734597.6000996</v>
      </c>
      <c r="N17" s="1">
        <v>8</v>
      </c>
    </row>
    <row r="18" spans="1:14" ht="18" customHeight="1">
      <c r="A18" s="1">
        <v>9</v>
      </c>
      <c r="B18" s="30" t="s">
        <v>31</v>
      </c>
      <c r="C18" s="25">
        <v>18</v>
      </c>
      <c r="D18" s="5">
        <v>3615044348.2298002</v>
      </c>
      <c r="E18" s="5">
        <v>0</v>
      </c>
      <c r="F18" s="6">
        <f t="shared" si="0"/>
        <v>3615044348.2298002</v>
      </c>
      <c r="G18" s="7">
        <v>262644574.38</v>
      </c>
      <c r="H18" s="7">
        <v>633134951.91999996</v>
      </c>
      <c r="I18" s="5">
        <v>665694354.44000006</v>
      </c>
      <c r="J18" s="8">
        <f t="shared" si="1"/>
        <v>2053570467.4898</v>
      </c>
      <c r="K18" s="8">
        <v>913202305.61590004</v>
      </c>
      <c r="L18" s="21">
        <f t="shared" si="2"/>
        <v>4528246653.8457003</v>
      </c>
      <c r="M18" s="10">
        <f t="shared" si="3"/>
        <v>2966772773.1057</v>
      </c>
      <c r="N18" s="1">
        <v>9</v>
      </c>
    </row>
    <row r="19" spans="1:14" ht="18" customHeight="1">
      <c r="A19" s="1">
        <v>10</v>
      </c>
      <c r="B19" s="30" t="s">
        <v>32</v>
      </c>
      <c r="C19" s="25">
        <v>25</v>
      </c>
      <c r="D19" s="5">
        <v>3650186083.8129001</v>
      </c>
      <c r="E19" s="5">
        <v>14894087269.493099</v>
      </c>
      <c r="F19" s="6">
        <f t="shared" si="0"/>
        <v>18544273353.306</v>
      </c>
      <c r="G19" s="7">
        <v>25614092.780000001</v>
      </c>
      <c r="H19" s="7">
        <v>1098907642.2</v>
      </c>
      <c r="I19" s="5">
        <v>1177175865.26</v>
      </c>
      <c r="J19" s="8">
        <f t="shared" si="1"/>
        <v>16242575753.066</v>
      </c>
      <c r="K19" s="8">
        <v>1090957992.4575</v>
      </c>
      <c r="L19" s="21">
        <f t="shared" si="2"/>
        <v>19635231345.7635</v>
      </c>
      <c r="M19" s="10">
        <f t="shared" si="3"/>
        <v>17333533745.523499</v>
      </c>
      <c r="N19" s="1">
        <v>10</v>
      </c>
    </row>
    <row r="20" spans="1:14" ht="18" customHeight="1">
      <c r="A20" s="1">
        <v>11</v>
      </c>
      <c r="B20" s="30" t="s">
        <v>33</v>
      </c>
      <c r="C20" s="25">
        <v>13</v>
      </c>
      <c r="D20" s="5">
        <v>3216221956.8491001</v>
      </c>
      <c r="E20" s="5">
        <v>0</v>
      </c>
      <c r="F20" s="6">
        <f t="shared" si="0"/>
        <v>3216221956.8491001</v>
      </c>
      <c r="G20" s="7">
        <v>34012816.719999999</v>
      </c>
      <c r="H20" s="7">
        <v>0</v>
      </c>
      <c r="I20" s="5">
        <v>466814920.51849997</v>
      </c>
      <c r="J20" s="8">
        <f t="shared" si="1"/>
        <v>2715394219.6106005</v>
      </c>
      <c r="K20" s="8">
        <v>856959531.40960002</v>
      </c>
      <c r="L20" s="21">
        <f t="shared" si="2"/>
        <v>4073181488.2587004</v>
      </c>
      <c r="M20" s="10">
        <f t="shared" si="3"/>
        <v>3572353751.0202007</v>
      </c>
      <c r="N20" s="1">
        <v>11</v>
      </c>
    </row>
    <row r="21" spans="1:14" ht="18" customHeight="1">
      <c r="A21" s="1">
        <v>12</v>
      </c>
      <c r="B21" s="30" t="s">
        <v>34</v>
      </c>
      <c r="C21" s="25">
        <v>18</v>
      </c>
      <c r="D21" s="5">
        <v>3361467406.9043999</v>
      </c>
      <c r="E21" s="5">
        <v>1679445905.7681</v>
      </c>
      <c r="F21" s="6">
        <f t="shared" si="0"/>
        <v>5040913312.6724997</v>
      </c>
      <c r="G21" s="7">
        <v>65767212.710000001</v>
      </c>
      <c r="H21" s="7">
        <v>0</v>
      </c>
      <c r="I21" s="5">
        <v>393356922.11000001</v>
      </c>
      <c r="J21" s="8">
        <f t="shared" si="1"/>
        <v>4581789177.8525</v>
      </c>
      <c r="K21" s="8">
        <v>1033995325.5687</v>
      </c>
      <c r="L21" s="21">
        <f t="shared" si="2"/>
        <v>6074908638.2411995</v>
      </c>
      <c r="M21" s="10">
        <f t="shared" si="3"/>
        <v>5615784503.4211998</v>
      </c>
      <c r="N21" s="1">
        <v>12</v>
      </c>
    </row>
    <row r="22" spans="1:14" ht="18" customHeight="1">
      <c r="A22" s="1">
        <v>13</v>
      </c>
      <c r="B22" s="30" t="s">
        <v>35</v>
      </c>
      <c r="C22" s="25">
        <v>16</v>
      </c>
      <c r="D22" s="5">
        <v>3214407061.5421</v>
      </c>
      <c r="E22" s="5">
        <v>0</v>
      </c>
      <c r="F22" s="6">
        <f t="shared" si="0"/>
        <v>3214407061.5421</v>
      </c>
      <c r="G22" s="7">
        <v>50257868.07</v>
      </c>
      <c r="H22" s="7">
        <v>499654808.00999999</v>
      </c>
      <c r="I22" s="5">
        <v>424531814.39999998</v>
      </c>
      <c r="J22" s="8">
        <f t="shared" si="1"/>
        <v>2239962571.0620999</v>
      </c>
      <c r="K22" s="8">
        <v>895997734.03620005</v>
      </c>
      <c r="L22" s="21">
        <f t="shared" si="2"/>
        <v>4110404795.5783</v>
      </c>
      <c r="M22" s="10">
        <f t="shared" si="3"/>
        <v>3135960305.0983</v>
      </c>
      <c r="N22" s="1">
        <v>13</v>
      </c>
    </row>
    <row r="23" spans="1:14" ht="18" customHeight="1">
      <c r="A23" s="1">
        <v>14</v>
      </c>
      <c r="B23" s="30" t="s">
        <v>36</v>
      </c>
      <c r="C23" s="25">
        <v>17</v>
      </c>
      <c r="D23" s="5">
        <v>3615356350.9649</v>
      </c>
      <c r="E23" s="5">
        <v>0</v>
      </c>
      <c r="F23" s="6">
        <f t="shared" si="0"/>
        <v>3615356350.9649</v>
      </c>
      <c r="G23" s="7">
        <v>50370063.829999998</v>
      </c>
      <c r="H23" s="7">
        <v>0</v>
      </c>
      <c r="I23" s="5">
        <v>206468378.88999999</v>
      </c>
      <c r="J23" s="8">
        <f t="shared" si="1"/>
        <v>3358517908.2449002</v>
      </c>
      <c r="K23" s="8">
        <v>979564928.77409995</v>
      </c>
      <c r="L23" s="21">
        <f t="shared" si="2"/>
        <v>4594921279.7390003</v>
      </c>
      <c r="M23" s="10">
        <f t="shared" si="3"/>
        <v>4338082837.0190001</v>
      </c>
      <c r="N23" s="1">
        <v>14</v>
      </c>
    </row>
    <row r="24" spans="1:14" ht="18" customHeight="1">
      <c r="A24" s="1">
        <v>15</v>
      </c>
      <c r="B24" s="30" t="s">
        <v>37</v>
      </c>
      <c r="C24" s="25">
        <v>11</v>
      </c>
      <c r="D24" s="5">
        <v>3386178282.3650999</v>
      </c>
      <c r="E24" s="5">
        <v>0</v>
      </c>
      <c r="F24" s="6">
        <f t="shared" si="0"/>
        <v>3386178282.3650999</v>
      </c>
      <c r="G24" s="7">
        <v>32311814.59</v>
      </c>
      <c r="H24" s="7">
        <v>361446152.47000003</v>
      </c>
      <c r="I24" s="5">
        <v>302954928.63999999</v>
      </c>
      <c r="J24" s="8">
        <f t="shared" si="1"/>
        <v>2689465386.6650996</v>
      </c>
      <c r="K24" s="8">
        <v>855931295.28960001</v>
      </c>
      <c r="L24" s="21">
        <f t="shared" si="2"/>
        <v>4242109577.6546998</v>
      </c>
      <c r="M24" s="10">
        <f t="shared" si="3"/>
        <v>3545396681.9546995</v>
      </c>
      <c r="N24" s="1">
        <v>15</v>
      </c>
    </row>
    <row r="25" spans="1:14" ht="18" customHeight="1">
      <c r="A25" s="1">
        <v>16</v>
      </c>
      <c r="B25" s="30" t="s">
        <v>38</v>
      </c>
      <c r="C25" s="25">
        <v>27</v>
      </c>
      <c r="D25" s="5">
        <v>3737746181.5430999</v>
      </c>
      <c r="E25" s="5">
        <v>494528206.4612</v>
      </c>
      <c r="F25" s="6">
        <f t="shared" si="0"/>
        <v>4232274388.0043001</v>
      </c>
      <c r="G25" s="7">
        <v>48261551.149999999</v>
      </c>
      <c r="H25" s="7">
        <v>0</v>
      </c>
      <c r="I25" s="5">
        <v>822267522.07000005</v>
      </c>
      <c r="J25" s="8">
        <f t="shared" si="1"/>
        <v>3361745314.7842999</v>
      </c>
      <c r="K25" s="8">
        <v>1033718809.9895999</v>
      </c>
      <c r="L25" s="21">
        <f t="shared" si="2"/>
        <v>5265993197.9939003</v>
      </c>
      <c r="M25" s="10">
        <f t="shared" si="3"/>
        <v>4395464124.7739</v>
      </c>
      <c r="N25" s="1">
        <v>16</v>
      </c>
    </row>
    <row r="26" spans="1:14" ht="18" customHeight="1">
      <c r="A26" s="1">
        <v>17</v>
      </c>
      <c r="B26" s="30" t="s">
        <v>39</v>
      </c>
      <c r="C26" s="25">
        <v>27</v>
      </c>
      <c r="D26" s="5">
        <v>4020292747.3189998</v>
      </c>
      <c r="E26" s="5">
        <v>0</v>
      </c>
      <c r="F26" s="6">
        <f t="shared" si="0"/>
        <v>4020292747.3189998</v>
      </c>
      <c r="G26" s="7">
        <v>26900978.82</v>
      </c>
      <c r="H26" s="7">
        <v>0</v>
      </c>
      <c r="I26" s="5">
        <v>163223611.96000001</v>
      </c>
      <c r="J26" s="8">
        <f t="shared" si="1"/>
        <v>3830168156.5389996</v>
      </c>
      <c r="K26" s="8">
        <v>1108962431.1379001</v>
      </c>
      <c r="L26" s="21">
        <f t="shared" si="2"/>
        <v>5129255178.4568996</v>
      </c>
      <c r="M26" s="10">
        <f t="shared" si="3"/>
        <v>4939130587.6768999</v>
      </c>
      <c r="N26" s="1">
        <v>17</v>
      </c>
    </row>
    <row r="27" spans="1:14" ht="18" customHeight="1">
      <c r="A27" s="1">
        <v>18</v>
      </c>
      <c r="B27" s="30" t="s">
        <v>40</v>
      </c>
      <c r="C27" s="25">
        <v>23</v>
      </c>
      <c r="D27" s="5">
        <v>4710240555.5084</v>
      </c>
      <c r="E27" s="5">
        <v>0</v>
      </c>
      <c r="F27" s="6">
        <f t="shared" si="0"/>
        <v>4710240555.5084</v>
      </c>
      <c r="G27" s="7">
        <v>187188131.13</v>
      </c>
      <c r="H27" s="7">
        <v>0</v>
      </c>
      <c r="I27" s="5">
        <v>203254936.77000001</v>
      </c>
      <c r="J27" s="8">
        <f t="shared" si="1"/>
        <v>4319797487.6083994</v>
      </c>
      <c r="K27" s="8">
        <v>1320062206.1441</v>
      </c>
      <c r="L27" s="21">
        <f t="shared" si="2"/>
        <v>6030302761.6525002</v>
      </c>
      <c r="M27" s="10">
        <f t="shared" si="3"/>
        <v>5639859693.7524996</v>
      </c>
      <c r="N27" s="1">
        <v>18</v>
      </c>
    </row>
    <row r="28" spans="1:14" ht="18" customHeight="1">
      <c r="A28" s="1">
        <v>19</v>
      </c>
      <c r="B28" s="30" t="s">
        <v>41</v>
      </c>
      <c r="C28" s="25">
        <v>44</v>
      </c>
      <c r="D28" s="5">
        <v>5702270582.9490995</v>
      </c>
      <c r="E28" s="5">
        <v>0</v>
      </c>
      <c r="F28" s="6">
        <f t="shared" si="0"/>
        <v>5702270582.9490995</v>
      </c>
      <c r="G28" s="7">
        <v>55426336.829999998</v>
      </c>
      <c r="H28" s="7">
        <v>0</v>
      </c>
      <c r="I28" s="5">
        <v>481684843.68000001</v>
      </c>
      <c r="J28" s="8">
        <f t="shared" si="1"/>
        <v>5165159402.4390993</v>
      </c>
      <c r="K28" s="8">
        <v>1728926511.8440001</v>
      </c>
      <c r="L28" s="21">
        <f t="shared" si="2"/>
        <v>7431197094.7930994</v>
      </c>
      <c r="M28" s="10">
        <f t="shared" si="3"/>
        <v>6894085914.2830992</v>
      </c>
      <c r="N28" s="1">
        <v>19</v>
      </c>
    </row>
    <row r="29" spans="1:14" ht="18" customHeight="1">
      <c r="A29" s="1">
        <v>20</v>
      </c>
      <c r="B29" s="30" t="s">
        <v>42</v>
      </c>
      <c r="C29" s="25">
        <v>34</v>
      </c>
      <c r="D29" s="5">
        <v>4419097415.4323997</v>
      </c>
      <c r="E29" s="5">
        <v>0</v>
      </c>
      <c r="F29" s="6">
        <f t="shared" si="0"/>
        <v>4419097415.4323997</v>
      </c>
      <c r="G29" s="7">
        <v>106524126.01000001</v>
      </c>
      <c r="H29" s="7">
        <v>0</v>
      </c>
      <c r="I29" s="5">
        <v>631076004.64999998</v>
      </c>
      <c r="J29" s="8">
        <f t="shared" si="1"/>
        <v>3681497284.7723994</v>
      </c>
      <c r="K29" s="8">
        <v>1216618545.9813001</v>
      </c>
      <c r="L29" s="21">
        <f t="shared" si="2"/>
        <v>5635715961.4137001</v>
      </c>
      <c r="M29" s="10">
        <f t="shared" si="3"/>
        <v>4898115830.7536993</v>
      </c>
      <c r="N29" s="1">
        <v>20</v>
      </c>
    </row>
    <row r="30" spans="1:14" ht="18" customHeight="1">
      <c r="A30" s="1">
        <v>21</v>
      </c>
      <c r="B30" s="30" t="s">
        <v>43</v>
      </c>
      <c r="C30" s="25">
        <v>21</v>
      </c>
      <c r="D30" s="5">
        <v>3796026726.9559002</v>
      </c>
      <c r="E30" s="5">
        <v>0</v>
      </c>
      <c r="F30" s="6">
        <f t="shared" si="0"/>
        <v>3796026726.9559002</v>
      </c>
      <c r="G30" s="7">
        <v>38695926.329999998</v>
      </c>
      <c r="H30" s="7">
        <v>0</v>
      </c>
      <c r="I30" s="5">
        <v>264239440.81</v>
      </c>
      <c r="J30" s="8">
        <f t="shared" si="1"/>
        <v>3493091359.8159003</v>
      </c>
      <c r="K30" s="8">
        <v>967860517.25129998</v>
      </c>
      <c r="L30" s="21">
        <f t="shared" si="2"/>
        <v>4763887244.2072001</v>
      </c>
      <c r="M30" s="10">
        <f t="shared" si="3"/>
        <v>4460951877.0672007</v>
      </c>
      <c r="N30" s="1">
        <v>21</v>
      </c>
    </row>
    <row r="31" spans="1:14" ht="18" customHeight="1">
      <c r="A31" s="1">
        <v>22</v>
      </c>
      <c r="B31" s="30" t="s">
        <v>44</v>
      </c>
      <c r="C31" s="25">
        <v>21</v>
      </c>
      <c r="D31" s="5">
        <v>3973293999.0749998</v>
      </c>
      <c r="E31" s="5">
        <v>0</v>
      </c>
      <c r="F31" s="6">
        <f t="shared" si="0"/>
        <v>3973293999.0749998</v>
      </c>
      <c r="G31" s="7">
        <v>25111709.41</v>
      </c>
      <c r="H31" s="7">
        <v>246132000</v>
      </c>
      <c r="I31" s="5">
        <v>336319851.14999998</v>
      </c>
      <c r="J31" s="8">
        <f t="shared" si="1"/>
        <v>3365730438.5149999</v>
      </c>
      <c r="K31" s="8">
        <v>981314514.11600006</v>
      </c>
      <c r="L31" s="21">
        <f t="shared" si="2"/>
        <v>4954608513.191</v>
      </c>
      <c r="M31" s="10">
        <f t="shared" si="3"/>
        <v>4347044952.6309996</v>
      </c>
      <c r="N31" s="1">
        <v>22</v>
      </c>
    </row>
    <row r="32" spans="1:14" ht="18" customHeight="1">
      <c r="A32" s="1">
        <v>23</v>
      </c>
      <c r="B32" s="30" t="s">
        <v>45</v>
      </c>
      <c r="C32" s="25">
        <v>16</v>
      </c>
      <c r="D32" s="5">
        <v>3200075992.5901999</v>
      </c>
      <c r="E32" s="5">
        <v>0</v>
      </c>
      <c r="F32" s="6">
        <f t="shared" si="0"/>
        <v>3200075992.5901999</v>
      </c>
      <c r="G32" s="7">
        <v>38446982.479999997</v>
      </c>
      <c r="H32" s="7">
        <v>0</v>
      </c>
      <c r="I32" s="5">
        <v>385998701.70999998</v>
      </c>
      <c r="J32" s="8">
        <f t="shared" si="1"/>
        <v>2775630308.4001999</v>
      </c>
      <c r="K32" s="8">
        <v>871579065.51409996</v>
      </c>
      <c r="L32" s="21">
        <f t="shared" si="2"/>
        <v>4071655058.1043</v>
      </c>
      <c r="M32" s="10">
        <f t="shared" si="3"/>
        <v>3647209373.9143</v>
      </c>
      <c r="N32" s="1">
        <v>23</v>
      </c>
    </row>
    <row r="33" spans="1:14" ht="18" customHeight="1">
      <c r="A33" s="1">
        <v>24</v>
      </c>
      <c r="B33" s="30" t="s">
        <v>46</v>
      </c>
      <c r="C33" s="25">
        <v>20</v>
      </c>
      <c r="D33" s="5">
        <v>4815937430.2426996</v>
      </c>
      <c r="E33" s="5">
        <v>0</v>
      </c>
      <c r="F33" s="6">
        <f t="shared" si="0"/>
        <v>4815937430.2426996</v>
      </c>
      <c r="G33" s="7">
        <v>847844680.25</v>
      </c>
      <c r="H33" s="7">
        <v>2000000000</v>
      </c>
      <c r="I33" s="5">
        <v>0</v>
      </c>
      <c r="J33" s="8">
        <f t="shared" si="1"/>
        <v>1968092749.9926996</v>
      </c>
      <c r="K33" s="8">
        <v>8502365810.3799</v>
      </c>
      <c r="L33" s="21">
        <f t="shared" si="2"/>
        <v>13318303240.622601</v>
      </c>
      <c r="M33" s="10">
        <f t="shared" si="3"/>
        <v>10470458560.372601</v>
      </c>
      <c r="N33" s="1">
        <v>24</v>
      </c>
    </row>
    <row r="34" spans="1:14" ht="18" customHeight="1">
      <c r="A34" s="1">
        <v>25</v>
      </c>
      <c r="B34" s="30" t="s">
        <v>47</v>
      </c>
      <c r="C34" s="25">
        <v>13</v>
      </c>
      <c r="D34" s="5">
        <v>3315285604.5019999</v>
      </c>
      <c r="E34" s="5">
        <v>0</v>
      </c>
      <c r="F34" s="6">
        <f t="shared" si="0"/>
        <v>3315285604.5019999</v>
      </c>
      <c r="G34" s="7">
        <v>28549784.100000001</v>
      </c>
      <c r="H34" s="7">
        <v>101637860.22</v>
      </c>
      <c r="I34" s="5">
        <v>124304116.61</v>
      </c>
      <c r="J34" s="8">
        <f t="shared" si="1"/>
        <v>3060793843.572</v>
      </c>
      <c r="K34" s="8">
        <v>811770911.59010005</v>
      </c>
      <c r="L34" s="21">
        <f t="shared" si="2"/>
        <v>4127056516.0921001</v>
      </c>
      <c r="M34" s="10">
        <f t="shared" si="3"/>
        <v>3872564755.1620998</v>
      </c>
      <c r="N34" s="1">
        <v>25</v>
      </c>
    </row>
    <row r="35" spans="1:14" ht="18" customHeight="1">
      <c r="A35" s="1">
        <v>26</v>
      </c>
      <c r="B35" s="30" t="s">
        <v>48</v>
      </c>
      <c r="C35" s="25">
        <v>25</v>
      </c>
      <c r="D35" s="5">
        <v>4258336749.1507001</v>
      </c>
      <c r="E35" s="5">
        <v>0</v>
      </c>
      <c r="F35" s="6">
        <f t="shared" si="0"/>
        <v>4258336749.1507001</v>
      </c>
      <c r="G35" s="7">
        <v>33862068.649999999</v>
      </c>
      <c r="H35" s="7">
        <v>275631992.38</v>
      </c>
      <c r="I35" s="5">
        <v>293110019.04000002</v>
      </c>
      <c r="J35" s="8">
        <f t="shared" si="1"/>
        <v>3655732669.0806999</v>
      </c>
      <c r="K35" s="8">
        <v>1031556299.1984</v>
      </c>
      <c r="L35" s="21">
        <f t="shared" si="2"/>
        <v>5289893048.3491001</v>
      </c>
      <c r="M35" s="10">
        <f t="shared" si="3"/>
        <v>4687288968.2791004</v>
      </c>
      <c r="N35" s="1">
        <v>26</v>
      </c>
    </row>
    <row r="36" spans="1:14" ht="18" customHeight="1">
      <c r="A36" s="1">
        <v>27</v>
      </c>
      <c r="B36" s="30" t="s">
        <v>49</v>
      </c>
      <c r="C36" s="25">
        <v>20</v>
      </c>
      <c r="D36" s="5">
        <v>3339908236.5363998</v>
      </c>
      <c r="E36" s="5">
        <v>0</v>
      </c>
      <c r="F36" s="6">
        <f t="shared" si="0"/>
        <v>3339908236.5363998</v>
      </c>
      <c r="G36" s="7">
        <v>69935871.299999997</v>
      </c>
      <c r="H36" s="7">
        <v>0</v>
      </c>
      <c r="I36" s="5">
        <v>1133331119.97</v>
      </c>
      <c r="J36" s="8">
        <f t="shared" si="1"/>
        <v>2136641245.2663996</v>
      </c>
      <c r="K36" s="8">
        <v>1066885519.1888</v>
      </c>
      <c r="L36" s="21">
        <f t="shared" si="2"/>
        <v>4406793755.7251997</v>
      </c>
      <c r="M36" s="10">
        <f t="shared" si="3"/>
        <v>3203526764.4551997</v>
      </c>
      <c r="N36" s="1">
        <v>27</v>
      </c>
    </row>
    <row r="37" spans="1:14" ht="18" customHeight="1">
      <c r="A37" s="1">
        <v>28</v>
      </c>
      <c r="B37" s="30" t="s">
        <v>50</v>
      </c>
      <c r="C37" s="25">
        <v>18</v>
      </c>
      <c r="D37" s="5">
        <v>3346524968.8006001</v>
      </c>
      <c r="E37" s="5">
        <v>1751701027.0497999</v>
      </c>
      <c r="F37" s="6">
        <f t="shared" si="0"/>
        <v>5098225995.8504</v>
      </c>
      <c r="G37" s="7">
        <v>53057456.93</v>
      </c>
      <c r="H37" s="7">
        <v>307710850.69999999</v>
      </c>
      <c r="I37" s="5">
        <v>236499022.94999999</v>
      </c>
      <c r="J37" s="8">
        <f t="shared" si="1"/>
        <v>4500958665.2704</v>
      </c>
      <c r="K37" s="8">
        <v>978841914.9813</v>
      </c>
      <c r="L37" s="21">
        <f t="shared" si="2"/>
        <v>6077067910.8317003</v>
      </c>
      <c r="M37" s="10">
        <f t="shared" si="3"/>
        <v>5479800580.2517004</v>
      </c>
      <c r="N37" s="1">
        <v>28</v>
      </c>
    </row>
    <row r="38" spans="1:14" ht="18" customHeight="1">
      <c r="A38" s="1">
        <v>29</v>
      </c>
      <c r="B38" s="30" t="s">
        <v>51</v>
      </c>
      <c r="C38" s="25">
        <v>30</v>
      </c>
      <c r="D38" s="5">
        <v>3278681079.8859</v>
      </c>
      <c r="E38" s="5">
        <v>0</v>
      </c>
      <c r="F38" s="6">
        <f t="shared" si="0"/>
        <v>3278681079.8859</v>
      </c>
      <c r="G38" s="7">
        <v>100711658.43000001</v>
      </c>
      <c r="H38" s="7">
        <v>945881467</v>
      </c>
      <c r="I38" s="5">
        <v>1375047323.53</v>
      </c>
      <c r="J38" s="8">
        <f t="shared" si="1"/>
        <v>857040630.92590022</v>
      </c>
      <c r="K38" s="8">
        <v>962168538.81110001</v>
      </c>
      <c r="L38" s="21">
        <f t="shared" si="2"/>
        <v>4240849618.697</v>
      </c>
      <c r="M38" s="10">
        <f t="shared" si="3"/>
        <v>1819209169.7370002</v>
      </c>
      <c r="N38" s="1">
        <v>29</v>
      </c>
    </row>
    <row r="39" spans="1:14" ht="18" customHeight="1">
      <c r="A39" s="1">
        <v>30</v>
      </c>
      <c r="B39" s="30" t="s">
        <v>52</v>
      </c>
      <c r="C39" s="25">
        <v>33</v>
      </c>
      <c r="D39" s="5">
        <v>4032133532.7188001</v>
      </c>
      <c r="E39" s="5">
        <v>0</v>
      </c>
      <c r="F39" s="6">
        <f t="shared" si="0"/>
        <v>4032133532.7188001</v>
      </c>
      <c r="G39" s="7">
        <v>122941928.58</v>
      </c>
      <c r="H39" s="7">
        <v>99912935</v>
      </c>
      <c r="I39" s="5">
        <v>399777987.94999999</v>
      </c>
      <c r="J39" s="8">
        <f t="shared" si="1"/>
        <v>3409500681.1888003</v>
      </c>
      <c r="K39" s="8">
        <v>1485493483.8045001</v>
      </c>
      <c r="L39" s="21">
        <f t="shared" si="2"/>
        <v>5517627016.5233002</v>
      </c>
      <c r="M39" s="10">
        <f t="shared" si="3"/>
        <v>4894994164.9933004</v>
      </c>
      <c r="N39" s="1">
        <v>30</v>
      </c>
    </row>
    <row r="40" spans="1:14" ht="18" customHeight="1">
      <c r="A40" s="1">
        <v>31</v>
      </c>
      <c r="B40" s="30" t="s">
        <v>53</v>
      </c>
      <c r="C40" s="25">
        <v>17</v>
      </c>
      <c r="D40" s="5">
        <v>3754049193.4359999</v>
      </c>
      <c r="E40" s="5">
        <v>0</v>
      </c>
      <c r="F40" s="6">
        <f t="shared" si="0"/>
        <v>3754049193.4359999</v>
      </c>
      <c r="G40" s="7">
        <v>20264710.649999999</v>
      </c>
      <c r="H40" s="7">
        <v>609914612.08000004</v>
      </c>
      <c r="I40" s="5">
        <v>519359488.18000001</v>
      </c>
      <c r="J40" s="8">
        <f t="shared" si="1"/>
        <v>2604510382.526</v>
      </c>
      <c r="K40" s="8">
        <v>958455130.58749998</v>
      </c>
      <c r="L40" s="21">
        <f t="shared" si="2"/>
        <v>4712504324.0234995</v>
      </c>
      <c r="M40" s="10">
        <f t="shared" si="3"/>
        <v>3562965513.1135001</v>
      </c>
      <c r="N40" s="1">
        <v>31</v>
      </c>
    </row>
    <row r="41" spans="1:14" ht="18" customHeight="1">
      <c r="A41" s="1">
        <v>32</v>
      </c>
      <c r="B41" s="30" t="s">
        <v>54</v>
      </c>
      <c r="C41" s="25">
        <v>23</v>
      </c>
      <c r="D41" s="5">
        <v>3877044521.0352998</v>
      </c>
      <c r="E41" s="5">
        <v>9940099007.0049</v>
      </c>
      <c r="F41" s="6">
        <f t="shared" si="0"/>
        <v>13817143528.040199</v>
      </c>
      <c r="G41" s="7">
        <v>55522490.880000003</v>
      </c>
      <c r="H41" s="7">
        <v>0</v>
      </c>
      <c r="I41" s="5">
        <v>1267549523.03</v>
      </c>
      <c r="J41" s="8">
        <f t="shared" si="1"/>
        <v>12494071514.130199</v>
      </c>
      <c r="K41" s="8">
        <v>1460774103.0559001</v>
      </c>
      <c r="L41" s="21">
        <f t="shared" si="2"/>
        <v>15277917631.0961</v>
      </c>
      <c r="M41" s="10">
        <f t="shared" si="3"/>
        <v>13954845617.1861</v>
      </c>
      <c r="N41" s="1">
        <v>32</v>
      </c>
    </row>
    <row r="42" spans="1:14" ht="18" customHeight="1">
      <c r="A42" s="1">
        <v>33</v>
      </c>
      <c r="B42" s="30" t="s">
        <v>55</v>
      </c>
      <c r="C42" s="25">
        <v>23</v>
      </c>
      <c r="D42" s="5">
        <v>3961987531.8569999</v>
      </c>
      <c r="E42" s="5">
        <v>0</v>
      </c>
      <c r="F42" s="6">
        <f t="shared" si="0"/>
        <v>3961987531.8569999</v>
      </c>
      <c r="G42" s="7">
        <v>35244761.729999997</v>
      </c>
      <c r="H42" s="7">
        <v>0</v>
      </c>
      <c r="I42" s="5">
        <v>573519483.79999995</v>
      </c>
      <c r="J42" s="8">
        <f t="shared" si="1"/>
        <v>3353223286.3269997</v>
      </c>
      <c r="K42" s="8">
        <v>990611663.54439998</v>
      </c>
      <c r="L42" s="21">
        <f t="shared" si="2"/>
        <v>4952599195.4013996</v>
      </c>
      <c r="M42" s="10">
        <f t="shared" si="3"/>
        <v>4343834949.8713999</v>
      </c>
      <c r="N42" s="1">
        <v>33</v>
      </c>
    </row>
    <row r="43" spans="1:14" ht="18" customHeight="1">
      <c r="A43" s="1">
        <v>34</v>
      </c>
      <c r="B43" s="30" t="s">
        <v>56</v>
      </c>
      <c r="C43" s="25">
        <v>16</v>
      </c>
      <c r="D43" s="5">
        <v>3462942638.3085999</v>
      </c>
      <c r="E43" s="5">
        <v>0</v>
      </c>
      <c r="F43" s="6">
        <f t="shared" si="0"/>
        <v>3462942638.3085999</v>
      </c>
      <c r="G43" s="7">
        <v>17865776.940000001</v>
      </c>
      <c r="H43" s="7">
        <v>0</v>
      </c>
      <c r="I43" s="5">
        <v>446352804.32999998</v>
      </c>
      <c r="J43" s="8">
        <f t="shared" si="1"/>
        <v>2998724057.0386</v>
      </c>
      <c r="K43" s="8">
        <v>870506438.73249996</v>
      </c>
      <c r="L43" s="21">
        <f t="shared" si="2"/>
        <v>4333449077.0410995</v>
      </c>
      <c r="M43" s="10">
        <f t="shared" si="3"/>
        <v>3869230495.7711</v>
      </c>
      <c r="N43" s="1">
        <v>34</v>
      </c>
    </row>
    <row r="44" spans="1:14" ht="18" customHeight="1">
      <c r="A44" s="1">
        <v>35</v>
      </c>
      <c r="B44" s="30" t="s">
        <v>57</v>
      </c>
      <c r="C44" s="25">
        <v>17</v>
      </c>
      <c r="D44" s="5">
        <v>3569849323.9187002</v>
      </c>
      <c r="E44" s="5">
        <v>0</v>
      </c>
      <c r="F44" s="6">
        <f t="shared" si="0"/>
        <v>3569849323.9187002</v>
      </c>
      <c r="G44" s="7">
        <v>33411095.780000001</v>
      </c>
      <c r="H44" s="7">
        <v>0</v>
      </c>
      <c r="I44" s="5">
        <v>89972595.590000004</v>
      </c>
      <c r="J44" s="8">
        <f t="shared" si="1"/>
        <v>3446465632.5486999</v>
      </c>
      <c r="K44" s="8">
        <v>881918659.03410006</v>
      </c>
      <c r="L44" s="21">
        <f t="shared" si="2"/>
        <v>4451767982.9528008</v>
      </c>
      <c r="M44" s="10">
        <f t="shared" si="3"/>
        <v>4328384291.5827999</v>
      </c>
      <c r="N44" s="1">
        <v>35</v>
      </c>
    </row>
    <row r="45" spans="1:14" ht="18" customHeight="1" thickBot="1">
      <c r="A45" s="1">
        <v>36</v>
      </c>
      <c r="B45" s="30" t="s">
        <v>58</v>
      </c>
      <c r="C45" s="25">
        <v>14</v>
      </c>
      <c r="D45" s="5">
        <v>3577452060.6018</v>
      </c>
      <c r="E45" s="5">
        <v>0</v>
      </c>
      <c r="F45" s="6">
        <f t="shared" si="0"/>
        <v>3577452060.6018</v>
      </c>
      <c r="G45" s="7">
        <v>21475442.949999999</v>
      </c>
      <c r="H45" s="7">
        <v>488822936.86000001</v>
      </c>
      <c r="I45" s="5">
        <v>780842346.25999999</v>
      </c>
      <c r="J45" s="8">
        <f t="shared" si="1"/>
        <v>2286311334.5318003</v>
      </c>
      <c r="K45" s="8">
        <v>947747439.98119998</v>
      </c>
      <c r="L45" s="21">
        <f t="shared" si="2"/>
        <v>4525199500.5830002</v>
      </c>
      <c r="M45" s="10">
        <f t="shared" si="3"/>
        <v>3234058774.5130005</v>
      </c>
      <c r="N45" s="1">
        <v>36</v>
      </c>
    </row>
    <row r="46" spans="1:14" ht="18" customHeight="1" thickTop="1" thickBot="1">
      <c r="A46" s="1"/>
      <c r="B46" s="117" t="s">
        <v>877</v>
      </c>
      <c r="C46" s="118"/>
      <c r="D46" s="11">
        <f>SUM(D10:D45)</f>
        <v>136323635662.41049</v>
      </c>
      <c r="E46" s="11">
        <f t="shared" ref="E46:M46" si="4">SUM(E10:E45)</f>
        <v>53071479552.479591</v>
      </c>
      <c r="F46" s="11">
        <f t="shared" si="4"/>
        <v>189395115214.89011</v>
      </c>
      <c r="G46" s="11">
        <f t="shared" si="4"/>
        <v>2850090984.7400002</v>
      </c>
      <c r="H46" s="11">
        <f t="shared" si="4"/>
        <v>8395445859.29</v>
      </c>
      <c r="I46" s="11">
        <f t="shared" si="4"/>
        <v>19171164352.538502</v>
      </c>
      <c r="J46" s="11">
        <f>SUM(J10:J45)</f>
        <v>158978414018.32162</v>
      </c>
      <c r="K46" s="11">
        <f t="shared" si="4"/>
        <v>44843186927.580101</v>
      </c>
      <c r="L46" s="11">
        <f t="shared" si="4"/>
        <v>234238302142.47015</v>
      </c>
      <c r="M46" s="11">
        <f t="shared" si="4"/>
        <v>203821600945.90167</v>
      </c>
    </row>
    <row r="47" spans="1:14" ht="13.5" thickTop="1">
      <c r="B47" t="s">
        <v>18</v>
      </c>
      <c r="I47" s="31"/>
      <c r="J47" s="31"/>
      <c r="K47" s="33"/>
    </row>
    <row r="48" spans="1:14">
      <c r="B48" s="108" t="s">
        <v>908</v>
      </c>
      <c r="I48" s="32"/>
      <c r="J48" s="31"/>
      <c r="M48" s="32">
        <f>M46+G46+H46+I46</f>
        <v>234238302142.47018</v>
      </c>
    </row>
    <row r="49" spans="1:11">
      <c r="C49" s="22" t="s">
        <v>22</v>
      </c>
      <c r="K49" s="32"/>
    </row>
    <row r="50" spans="1:11">
      <c r="C50" s="22"/>
    </row>
    <row r="51" spans="1:11">
      <c r="I51" s="32"/>
    </row>
    <row r="53" spans="1:11" ht="20.25">
      <c r="A53" s="27"/>
    </row>
  </sheetData>
  <mergeCells count="16">
    <mergeCell ref="B2:Q2"/>
    <mergeCell ref="B46:C46"/>
    <mergeCell ref="G7:I7"/>
    <mergeCell ref="F7:F8"/>
    <mergeCell ref="E7:E8"/>
    <mergeCell ref="D7:D8"/>
    <mergeCell ref="C7:C8"/>
    <mergeCell ref="B7:B8"/>
    <mergeCell ref="A4:M4"/>
    <mergeCell ref="A7:A8"/>
    <mergeCell ref="N7:N8"/>
    <mergeCell ref="D5:M5"/>
    <mergeCell ref="J7:J8"/>
    <mergeCell ref="K7:K8"/>
    <mergeCell ref="L7:L8"/>
    <mergeCell ref="M7:M8"/>
  </mergeCells>
  <phoneticPr fontId="3" type="noConversion"/>
  <pageMargins left="0.4" right="0.34" top="0.45" bottom="0.17" header="0.51" footer="0.17"/>
  <pageSetup scale="44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Q414"/>
  <sheetViews>
    <sheetView topLeftCell="B4" workbookViewId="0">
      <pane xSplit="3" ySplit="3" topLeftCell="I410" activePane="bottomRight" state="frozen"/>
      <selection activeCell="B4" sqref="B4"/>
      <selection pane="topRight" activeCell="E4" sqref="E4"/>
      <selection pane="bottomLeft" activeCell="B7" sqref="B7"/>
      <selection pane="bottomRight" activeCell="B414" sqref="A414:XFD418"/>
    </sheetView>
  </sheetViews>
  <sheetFormatPr defaultRowHeight="12.75"/>
  <cols>
    <col min="1" max="1" width="9.28515625" bestFit="1" customWidth="1"/>
    <col min="2" max="2" width="13.85546875" bestFit="1" customWidth="1"/>
    <col min="3" max="3" width="6.140625" customWidth="1"/>
    <col min="4" max="4" width="23.85546875" bestFit="1" customWidth="1"/>
    <col min="5" max="5" width="17.140625" customWidth="1"/>
    <col min="6" max="6" width="22" customWidth="1"/>
    <col min="7" max="7" width="18.42578125" customWidth="1"/>
    <col min="8" max="8" width="19.7109375" bestFit="1" customWidth="1"/>
    <col min="9" max="9" width="0.7109375" customWidth="1"/>
    <col min="10" max="10" width="4.7109375" style="18" customWidth="1"/>
    <col min="11" max="11" width="13" customWidth="1"/>
    <col min="12" max="12" width="9.42578125" bestFit="1" customWidth="1"/>
    <col min="13" max="13" width="22.28515625" customWidth="1"/>
    <col min="14" max="14" width="18.7109375" customWidth="1"/>
    <col min="15" max="15" width="21.85546875" customWidth="1"/>
    <col min="16" max="16" width="18.7109375" customWidth="1"/>
    <col min="17" max="17" width="22.140625" bestFit="1" customWidth="1"/>
  </cols>
  <sheetData>
    <row r="1" spans="1:17" ht="26.25">
      <c r="A1" s="116"/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</row>
    <row r="2" spans="1:17" ht="26.25" hidden="1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</row>
    <row r="3" spans="1:17" ht="18">
      <c r="I3" s="24" t="s">
        <v>15</v>
      </c>
    </row>
    <row r="4" spans="1:17" ht="45" customHeight="1">
      <c r="B4" s="134" t="s">
        <v>910</v>
      </c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</row>
    <row r="5" spans="1:17">
      <c r="I5" s="18">
        <v>0</v>
      </c>
    </row>
    <row r="6" spans="1:17" ht="91.5" customHeight="1">
      <c r="A6" s="14" t="s">
        <v>0</v>
      </c>
      <c r="B6" s="3" t="s">
        <v>8</v>
      </c>
      <c r="C6" s="3" t="s">
        <v>0</v>
      </c>
      <c r="D6" s="3" t="s">
        <v>9</v>
      </c>
      <c r="E6" s="3" t="s">
        <v>5</v>
      </c>
      <c r="F6" s="3" t="s">
        <v>878</v>
      </c>
      <c r="G6" s="3" t="s">
        <v>10</v>
      </c>
      <c r="H6" s="3" t="s">
        <v>16</v>
      </c>
      <c r="I6" s="12"/>
      <c r="J6" s="19"/>
      <c r="K6" s="3" t="s">
        <v>8</v>
      </c>
      <c r="L6" s="3" t="s">
        <v>0</v>
      </c>
      <c r="M6" s="3" t="s">
        <v>9</v>
      </c>
      <c r="N6" s="3" t="s">
        <v>5</v>
      </c>
      <c r="O6" s="3" t="s">
        <v>878</v>
      </c>
      <c r="P6" s="3" t="s">
        <v>10</v>
      </c>
      <c r="Q6" s="3" t="s">
        <v>16</v>
      </c>
    </row>
    <row r="7" spans="1:17">
      <c r="A7" s="1"/>
      <c r="B7" s="1"/>
      <c r="C7" s="1"/>
      <c r="D7" s="1"/>
      <c r="E7" s="4" t="s">
        <v>4</v>
      </c>
      <c r="F7" s="4" t="s">
        <v>4</v>
      </c>
      <c r="G7" s="4" t="s">
        <v>4</v>
      </c>
      <c r="H7" s="4" t="s">
        <v>4</v>
      </c>
      <c r="I7" s="12"/>
      <c r="J7" s="19"/>
      <c r="K7" s="4"/>
      <c r="L7" s="4"/>
      <c r="M7" s="4"/>
      <c r="N7" s="4" t="s">
        <v>4</v>
      </c>
      <c r="O7" s="4" t="s">
        <v>4</v>
      </c>
      <c r="P7" s="4" t="s">
        <v>4</v>
      </c>
      <c r="Q7" s="4" t="s">
        <v>4</v>
      </c>
    </row>
    <row r="8" spans="1:17" ht="24.95" customHeight="1">
      <c r="A8" s="132">
        <v>1</v>
      </c>
      <c r="B8" s="129" t="s">
        <v>23</v>
      </c>
      <c r="C8" s="1">
        <v>1</v>
      </c>
      <c r="D8" s="5" t="s">
        <v>62</v>
      </c>
      <c r="E8" s="5">
        <v>111758462.88770001</v>
      </c>
      <c r="F8" s="5">
        <v>0</v>
      </c>
      <c r="G8" s="5">
        <v>28114940.3259</v>
      </c>
      <c r="H8" s="6">
        <f>E8+F8+G8</f>
        <v>139873403.21360001</v>
      </c>
      <c r="I8" s="12"/>
      <c r="J8" s="135">
        <v>19</v>
      </c>
      <c r="K8" s="129" t="s">
        <v>41</v>
      </c>
      <c r="L8" s="13">
        <v>26</v>
      </c>
      <c r="M8" s="5" t="s">
        <v>443</v>
      </c>
      <c r="N8" s="5">
        <v>118311136.6208</v>
      </c>
      <c r="O8" s="5">
        <v>0</v>
      </c>
      <c r="P8" s="5">
        <v>30168212.9245</v>
      </c>
      <c r="Q8" s="6">
        <f>SUM(N8:P8)</f>
        <v>148479349.54530001</v>
      </c>
    </row>
    <row r="9" spans="1:17" ht="24.95" customHeight="1">
      <c r="A9" s="132"/>
      <c r="B9" s="130"/>
      <c r="C9" s="1">
        <v>2</v>
      </c>
      <c r="D9" s="5" t="s">
        <v>63</v>
      </c>
      <c r="E9" s="5">
        <v>186454436.46110001</v>
      </c>
      <c r="F9" s="5">
        <v>0</v>
      </c>
      <c r="G9" s="5">
        <v>49399117.715099998</v>
      </c>
      <c r="H9" s="6">
        <f t="shared" ref="H9:H72" si="0">E9+F9+G9</f>
        <v>235853554.1762</v>
      </c>
      <c r="I9" s="12"/>
      <c r="J9" s="135"/>
      <c r="K9" s="130"/>
      <c r="L9" s="13">
        <v>27</v>
      </c>
      <c r="M9" s="5" t="s">
        <v>444</v>
      </c>
      <c r="N9" s="5">
        <v>115866082.90279999</v>
      </c>
      <c r="O9" s="5">
        <v>0</v>
      </c>
      <c r="P9" s="5">
        <v>32427593.034899998</v>
      </c>
      <c r="Q9" s="6">
        <f t="shared" ref="Q9:Q72" si="1">SUM(N9:P9)</f>
        <v>148293675.9377</v>
      </c>
    </row>
    <row r="10" spans="1:17" ht="24.95" customHeight="1">
      <c r="A10" s="132"/>
      <c r="B10" s="130"/>
      <c r="C10" s="1">
        <v>3</v>
      </c>
      <c r="D10" s="5" t="s">
        <v>64</v>
      </c>
      <c r="E10" s="5">
        <v>131191224.6576</v>
      </c>
      <c r="F10" s="5">
        <v>0</v>
      </c>
      <c r="G10" s="5">
        <v>32334450.249600001</v>
      </c>
      <c r="H10" s="6">
        <f t="shared" si="0"/>
        <v>163525674.90720001</v>
      </c>
      <c r="I10" s="12"/>
      <c r="J10" s="135"/>
      <c r="K10" s="130"/>
      <c r="L10" s="13">
        <v>28</v>
      </c>
      <c r="M10" s="5" t="s">
        <v>445</v>
      </c>
      <c r="N10" s="5">
        <v>115970967.48649999</v>
      </c>
      <c r="O10" s="5">
        <v>0</v>
      </c>
      <c r="P10" s="5">
        <v>31890853.180799998</v>
      </c>
      <c r="Q10" s="6">
        <f t="shared" si="1"/>
        <v>147861820.66729999</v>
      </c>
    </row>
    <row r="11" spans="1:17" ht="24.95" customHeight="1">
      <c r="A11" s="132"/>
      <c r="B11" s="130"/>
      <c r="C11" s="1">
        <v>4</v>
      </c>
      <c r="D11" s="5" t="s">
        <v>65</v>
      </c>
      <c r="E11" s="5">
        <v>133669649.14740001</v>
      </c>
      <c r="F11" s="5">
        <v>0</v>
      </c>
      <c r="G11" s="5">
        <v>33808163.774899997</v>
      </c>
      <c r="H11" s="6">
        <f t="shared" si="0"/>
        <v>167477812.92230001</v>
      </c>
      <c r="I11" s="12"/>
      <c r="J11" s="135"/>
      <c r="K11" s="130"/>
      <c r="L11" s="13">
        <v>29</v>
      </c>
      <c r="M11" s="5" t="s">
        <v>446</v>
      </c>
      <c r="N11" s="5">
        <v>137444842.00819999</v>
      </c>
      <c r="O11" s="5">
        <v>0</v>
      </c>
      <c r="P11" s="5">
        <v>37661647.581299998</v>
      </c>
      <c r="Q11" s="6">
        <f t="shared" si="1"/>
        <v>175106489.58949998</v>
      </c>
    </row>
    <row r="12" spans="1:17" ht="24.95" customHeight="1">
      <c r="A12" s="132"/>
      <c r="B12" s="130"/>
      <c r="C12" s="1">
        <v>5</v>
      </c>
      <c r="D12" s="5" t="s">
        <v>66</v>
      </c>
      <c r="E12" s="5">
        <v>121665560.0687</v>
      </c>
      <c r="F12" s="5">
        <v>0</v>
      </c>
      <c r="G12" s="5">
        <v>30167240.307100002</v>
      </c>
      <c r="H12" s="6">
        <f t="shared" si="0"/>
        <v>151832800.37580001</v>
      </c>
      <c r="I12" s="12"/>
      <c r="J12" s="135"/>
      <c r="K12" s="130"/>
      <c r="L12" s="13">
        <v>30</v>
      </c>
      <c r="M12" s="5" t="s">
        <v>447</v>
      </c>
      <c r="N12" s="5">
        <v>138520069.94209999</v>
      </c>
      <c r="O12" s="5">
        <v>0</v>
      </c>
      <c r="P12" s="5">
        <v>37082724.737899996</v>
      </c>
      <c r="Q12" s="6">
        <f t="shared" si="1"/>
        <v>175602794.67999998</v>
      </c>
    </row>
    <row r="13" spans="1:17" ht="24.95" customHeight="1">
      <c r="A13" s="132"/>
      <c r="B13" s="130"/>
      <c r="C13" s="1">
        <v>6</v>
      </c>
      <c r="D13" s="5" t="s">
        <v>67</v>
      </c>
      <c r="E13" s="5">
        <v>125649075.47759999</v>
      </c>
      <c r="F13" s="5">
        <v>0</v>
      </c>
      <c r="G13" s="5">
        <v>31226255.353999998</v>
      </c>
      <c r="H13" s="6">
        <f t="shared" si="0"/>
        <v>156875330.83159998</v>
      </c>
      <c r="I13" s="12"/>
      <c r="J13" s="135"/>
      <c r="K13" s="130"/>
      <c r="L13" s="13">
        <v>31</v>
      </c>
      <c r="M13" s="5" t="s">
        <v>47</v>
      </c>
      <c r="N13" s="5">
        <v>239497529.96039999</v>
      </c>
      <c r="O13" s="5">
        <v>0</v>
      </c>
      <c r="P13" s="5">
        <v>62841595.5889</v>
      </c>
      <c r="Q13" s="6">
        <f t="shared" si="1"/>
        <v>302339125.54929996</v>
      </c>
    </row>
    <row r="14" spans="1:17" ht="24.95" customHeight="1">
      <c r="A14" s="132"/>
      <c r="B14" s="130"/>
      <c r="C14" s="1">
        <v>7</v>
      </c>
      <c r="D14" s="5" t="s">
        <v>68</v>
      </c>
      <c r="E14" s="5">
        <v>121913257.7458</v>
      </c>
      <c r="F14" s="5">
        <v>0</v>
      </c>
      <c r="G14" s="5">
        <v>29949866.7212</v>
      </c>
      <c r="H14" s="6">
        <f t="shared" si="0"/>
        <v>151863124.46700001</v>
      </c>
      <c r="I14" s="12"/>
      <c r="J14" s="135"/>
      <c r="K14" s="130"/>
      <c r="L14" s="13">
        <v>32</v>
      </c>
      <c r="M14" s="5" t="s">
        <v>448</v>
      </c>
      <c r="N14" s="5">
        <v>119959024.6048</v>
      </c>
      <c r="O14" s="5">
        <v>0</v>
      </c>
      <c r="P14" s="5">
        <v>32483971.575599998</v>
      </c>
      <c r="Q14" s="6">
        <f t="shared" si="1"/>
        <v>152442996.18040001</v>
      </c>
    </row>
    <row r="15" spans="1:17" ht="24.95" customHeight="1">
      <c r="A15" s="132"/>
      <c r="B15" s="130"/>
      <c r="C15" s="1">
        <v>8</v>
      </c>
      <c r="D15" s="5" t="s">
        <v>69</v>
      </c>
      <c r="E15" s="5">
        <v>118873028.3132</v>
      </c>
      <c r="F15" s="5">
        <v>0</v>
      </c>
      <c r="G15" s="5">
        <v>28582788.0253</v>
      </c>
      <c r="H15" s="6">
        <f t="shared" si="0"/>
        <v>147455816.33849999</v>
      </c>
      <c r="I15" s="12"/>
      <c r="J15" s="135"/>
      <c r="K15" s="130"/>
      <c r="L15" s="13">
        <v>33</v>
      </c>
      <c r="M15" s="5" t="s">
        <v>449</v>
      </c>
      <c r="N15" s="5">
        <v>118719973.6233</v>
      </c>
      <c r="O15" s="5">
        <v>0</v>
      </c>
      <c r="P15" s="5">
        <v>29749208.6864</v>
      </c>
      <c r="Q15" s="6">
        <f t="shared" si="1"/>
        <v>148469182.30970001</v>
      </c>
    </row>
    <row r="16" spans="1:17" ht="24.95" customHeight="1">
      <c r="A16" s="132"/>
      <c r="B16" s="130"/>
      <c r="C16" s="1">
        <v>9</v>
      </c>
      <c r="D16" s="5" t="s">
        <v>70</v>
      </c>
      <c r="E16" s="5">
        <v>128247069.3883</v>
      </c>
      <c r="F16" s="5">
        <v>0</v>
      </c>
      <c r="G16" s="5">
        <v>31912082.136799999</v>
      </c>
      <c r="H16" s="6">
        <f t="shared" si="0"/>
        <v>160159151.52509999</v>
      </c>
      <c r="I16" s="12"/>
      <c r="J16" s="135"/>
      <c r="K16" s="130"/>
      <c r="L16" s="13">
        <v>34</v>
      </c>
      <c r="M16" s="5" t="s">
        <v>450</v>
      </c>
      <c r="N16" s="5">
        <v>142110815.24169999</v>
      </c>
      <c r="O16" s="5">
        <v>0</v>
      </c>
      <c r="P16" s="5">
        <v>38021111.236500002</v>
      </c>
      <c r="Q16" s="6">
        <f t="shared" si="1"/>
        <v>180131926.47819999</v>
      </c>
    </row>
    <row r="17" spans="1:17" ht="24.95" customHeight="1">
      <c r="A17" s="132"/>
      <c r="B17" s="130"/>
      <c r="C17" s="1">
        <v>10</v>
      </c>
      <c r="D17" s="5" t="s">
        <v>71</v>
      </c>
      <c r="E17" s="5">
        <v>130144825.7245</v>
      </c>
      <c r="F17" s="5">
        <v>0</v>
      </c>
      <c r="G17" s="5">
        <v>33090178.349599998</v>
      </c>
      <c r="H17" s="6">
        <f t="shared" si="0"/>
        <v>163235004.07409999</v>
      </c>
      <c r="I17" s="12"/>
      <c r="J17" s="135"/>
      <c r="K17" s="130"/>
      <c r="L17" s="13">
        <v>35</v>
      </c>
      <c r="M17" s="5" t="s">
        <v>451</v>
      </c>
      <c r="N17" s="5">
        <v>117255120.0547</v>
      </c>
      <c r="O17" s="5">
        <v>0</v>
      </c>
      <c r="P17" s="5">
        <v>32158886.720400002</v>
      </c>
      <c r="Q17" s="6">
        <f t="shared" si="1"/>
        <v>149414006.77509999</v>
      </c>
    </row>
    <row r="18" spans="1:17" ht="24.95" customHeight="1">
      <c r="A18" s="132"/>
      <c r="B18" s="130"/>
      <c r="C18" s="1">
        <v>11</v>
      </c>
      <c r="D18" s="5" t="s">
        <v>72</v>
      </c>
      <c r="E18" s="5">
        <v>142323777.0298</v>
      </c>
      <c r="F18" s="5">
        <v>0</v>
      </c>
      <c r="G18" s="5">
        <v>37376091.160700001</v>
      </c>
      <c r="H18" s="6">
        <f t="shared" si="0"/>
        <v>179699868.19049999</v>
      </c>
      <c r="I18" s="12"/>
      <c r="J18" s="135"/>
      <c r="K18" s="130"/>
      <c r="L18" s="13">
        <v>36</v>
      </c>
      <c r="M18" s="5" t="s">
        <v>452</v>
      </c>
      <c r="N18" s="5">
        <v>148407789.20699999</v>
      </c>
      <c r="O18" s="5">
        <v>0</v>
      </c>
      <c r="P18" s="5">
        <v>39764876.626199998</v>
      </c>
      <c r="Q18" s="6">
        <f t="shared" si="1"/>
        <v>188172665.83319998</v>
      </c>
    </row>
    <row r="19" spans="1:17" ht="24.95" customHeight="1">
      <c r="A19" s="132"/>
      <c r="B19" s="130"/>
      <c r="C19" s="1">
        <v>12</v>
      </c>
      <c r="D19" s="5" t="s">
        <v>73</v>
      </c>
      <c r="E19" s="5">
        <v>137032496.59470001</v>
      </c>
      <c r="F19" s="5">
        <v>0</v>
      </c>
      <c r="G19" s="5">
        <v>35659707.711400002</v>
      </c>
      <c r="H19" s="6">
        <f t="shared" si="0"/>
        <v>172692204.30610001</v>
      </c>
      <c r="I19" s="12"/>
      <c r="J19" s="135"/>
      <c r="K19" s="130"/>
      <c r="L19" s="13">
        <v>37</v>
      </c>
      <c r="M19" s="5" t="s">
        <v>453</v>
      </c>
      <c r="N19" s="5">
        <v>130325830.49150001</v>
      </c>
      <c r="O19" s="5">
        <v>0</v>
      </c>
      <c r="P19" s="5">
        <v>36339241.141999997</v>
      </c>
      <c r="Q19" s="6">
        <f t="shared" si="1"/>
        <v>166665071.63350001</v>
      </c>
    </row>
    <row r="20" spans="1:17" ht="24.95" customHeight="1">
      <c r="A20" s="132"/>
      <c r="B20" s="130"/>
      <c r="C20" s="1">
        <v>13</v>
      </c>
      <c r="D20" s="5" t="s">
        <v>74</v>
      </c>
      <c r="E20" s="5">
        <v>104641037.01100001</v>
      </c>
      <c r="F20" s="5">
        <v>0</v>
      </c>
      <c r="G20" s="5">
        <v>26441749.028299998</v>
      </c>
      <c r="H20" s="6">
        <f t="shared" si="0"/>
        <v>131082786.03930001</v>
      </c>
      <c r="I20" s="12"/>
      <c r="J20" s="135"/>
      <c r="K20" s="130"/>
      <c r="L20" s="13">
        <v>38</v>
      </c>
      <c r="M20" s="5" t="s">
        <v>454</v>
      </c>
      <c r="N20" s="5">
        <v>135519788.2317</v>
      </c>
      <c r="O20" s="5">
        <v>0</v>
      </c>
      <c r="P20" s="5">
        <v>37592217.206600003</v>
      </c>
      <c r="Q20" s="6">
        <f t="shared" si="1"/>
        <v>173112005.43830001</v>
      </c>
    </row>
    <row r="21" spans="1:17" ht="24.95" customHeight="1">
      <c r="A21" s="132"/>
      <c r="B21" s="130"/>
      <c r="C21" s="1">
        <v>14</v>
      </c>
      <c r="D21" s="5" t="s">
        <v>75</v>
      </c>
      <c r="E21" s="5">
        <v>98871487.017499998</v>
      </c>
      <c r="F21" s="5">
        <v>0</v>
      </c>
      <c r="G21" s="5">
        <v>24843706.692499999</v>
      </c>
      <c r="H21" s="6">
        <f t="shared" si="0"/>
        <v>123715193.70999999</v>
      </c>
      <c r="I21" s="12"/>
      <c r="J21" s="135"/>
      <c r="K21" s="130"/>
      <c r="L21" s="13">
        <v>39</v>
      </c>
      <c r="M21" s="5" t="s">
        <v>455</v>
      </c>
      <c r="N21" s="5">
        <v>106688430.5302</v>
      </c>
      <c r="O21" s="5">
        <v>0</v>
      </c>
      <c r="P21" s="5">
        <v>29274498.682500001</v>
      </c>
      <c r="Q21" s="6">
        <f t="shared" si="1"/>
        <v>135962929.21270001</v>
      </c>
    </row>
    <row r="22" spans="1:17" ht="24.95" customHeight="1">
      <c r="A22" s="132"/>
      <c r="B22" s="130"/>
      <c r="C22" s="1">
        <v>15</v>
      </c>
      <c r="D22" s="5" t="s">
        <v>76</v>
      </c>
      <c r="E22" s="5">
        <v>102954178.8646</v>
      </c>
      <c r="F22" s="5">
        <v>0</v>
      </c>
      <c r="G22" s="5">
        <v>26841175.5154</v>
      </c>
      <c r="H22" s="6">
        <f t="shared" si="0"/>
        <v>129795354.38</v>
      </c>
      <c r="I22" s="12"/>
      <c r="J22" s="135"/>
      <c r="K22" s="130"/>
      <c r="L22" s="13">
        <v>40</v>
      </c>
      <c r="M22" s="5" t="s">
        <v>456</v>
      </c>
      <c r="N22" s="5">
        <v>117627783.4835</v>
      </c>
      <c r="O22" s="5">
        <v>0</v>
      </c>
      <c r="P22" s="5">
        <v>33307515.3904</v>
      </c>
      <c r="Q22" s="6">
        <f t="shared" si="1"/>
        <v>150935298.8739</v>
      </c>
    </row>
    <row r="23" spans="1:17" ht="24.95" customHeight="1">
      <c r="A23" s="132"/>
      <c r="B23" s="130"/>
      <c r="C23" s="1">
        <v>16</v>
      </c>
      <c r="D23" s="5" t="s">
        <v>77</v>
      </c>
      <c r="E23" s="5">
        <v>153471480.3813</v>
      </c>
      <c r="F23" s="5">
        <v>0</v>
      </c>
      <c r="G23" s="5">
        <v>35728868.976099998</v>
      </c>
      <c r="H23" s="6">
        <f t="shared" si="0"/>
        <v>189200349.3574</v>
      </c>
      <c r="I23" s="12"/>
      <c r="J23" s="135"/>
      <c r="K23" s="130"/>
      <c r="L23" s="13">
        <v>41</v>
      </c>
      <c r="M23" s="5" t="s">
        <v>457</v>
      </c>
      <c r="N23" s="5">
        <v>145039234.48410001</v>
      </c>
      <c r="O23" s="5">
        <v>0</v>
      </c>
      <c r="P23" s="5">
        <v>38290221.215999998</v>
      </c>
      <c r="Q23" s="6">
        <f t="shared" si="1"/>
        <v>183329455.7001</v>
      </c>
    </row>
    <row r="24" spans="1:17" ht="24.95" customHeight="1">
      <c r="A24" s="132"/>
      <c r="B24" s="131"/>
      <c r="C24" s="1">
        <v>17</v>
      </c>
      <c r="D24" s="5" t="s">
        <v>78</v>
      </c>
      <c r="E24" s="5">
        <v>132608362.0326</v>
      </c>
      <c r="F24" s="5">
        <v>0</v>
      </c>
      <c r="G24" s="5">
        <v>30206059.421700001</v>
      </c>
      <c r="H24" s="6">
        <f t="shared" si="0"/>
        <v>162814421.45429999</v>
      </c>
      <c r="I24" s="12"/>
      <c r="J24" s="135"/>
      <c r="K24" s="130"/>
      <c r="L24" s="13">
        <v>42</v>
      </c>
      <c r="M24" s="5" t="s">
        <v>458</v>
      </c>
      <c r="N24" s="5">
        <v>169575766.55559999</v>
      </c>
      <c r="O24" s="5">
        <v>0</v>
      </c>
      <c r="P24" s="5">
        <v>47568796.921899997</v>
      </c>
      <c r="Q24" s="6">
        <f t="shared" si="1"/>
        <v>217144563.47749999</v>
      </c>
    </row>
    <row r="25" spans="1:17" ht="24.95" customHeight="1">
      <c r="A25" s="1"/>
      <c r="B25" s="119" t="s">
        <v>811</v>
      </c>
      <c r="C25" s="120"/>
      <c r="D25" s="121"/>
      <c r="E25" s="15">
        <f>SUM(E8:E24)</f>
        <v>2181469408.8033996</v>
      </c>
      <c r="F25" s="15">
        <f t="shared" ref="F25:G25" si="2">SUM(F8:F24)</f>
        <v>0</v>
      </c>
      <c r="G25" s="15">
        <f t="shared" si="2"/>
        <v>545682441.46560001</v>
      </c>
      <c r="H25" s="8">
        <f t="shared" si="0"/>
        <v>2727151850.2689996</v>
      </c>
      <c r="I25" s="12"/>
      <c r="J25" s="135"/>
      <c r="K25" s="130"/>
      <c r="L25" s="13">
        <v>43</v>
      </c>
      <c r="M25" s="5" t="s">
        <v>459</v>
      </c>
      <c r="N25" s="5">
        <v>110665479.59460001</v>
      </c>
      <c r="O25" s="5">
        <v>0</v>
      </c>
      <c r="P25" s="5">
        <v>31363666.730900001</v>
      </c>
      <c r="Q25" s="6">
        <f t="shared" si="1"/>
        <v>142029146.32550001</v>
      </c>
    </row>
    <row r="26" spans="1:17" ht="24.95" customHeight="1">
      <c r="A26" s="132">
        <v>2</v>
      </c>
      <c r="B26" s="129" t="s">
        <v>24</v>
      </c>
      <c r="C26" s="1">
        <v>1</v>
      </c>
      <c r="D26" s="5" t="s">
        <v>79</v>
      </c>
      <c r="E26" s="5">
        <v>135994202.3479</v>
      </c>
      <c r="F26" s="5">
        <v>0</v>
      </c>
      <c r="G26" s="5">
        <v>32998536.674400002</v>
      </c>
      <c r="H26" s="6">
        <f t="shared" si="0"/>
        <v>168992739.0223</v>
      </c>
      <c r="I26" s="12"/>
      <c r="J26" s="135"/>
      <c r="K26" s="131"/>
      <c r="L26" s="13">
        <v>44</v>
      </c>
      <c r="M26" s="5" t="s">
        <v>460</v>
      </c>
      <c r="N26" s="5">
        <v>130127198.9658</v>
      </c>
      <c r="O26" s="5">
        <v>0</v>
      </c>
      <c r="P26" s="5">
        <v>35158251.997000001</v>
      </c>
      <c r="Q26" s="6">
        <f t="shared" si="1"/>
        <v>165285450.9628</v>
      </c>
    </row>
    <row r="27" spans="1:17" ht="24.95" customHeight="1">
      <c r="A27" s="132"/>
      <c r="B27" s="130"/>
      <c r="C27" s="1">
        <v>2</v>
      </c>
      <c r="D27" s="5" t="s">
        <v>80</v>
      </c>
      <c r="E27" s="5">
        <v>166136962.1934</v>
      </c>
      <c r="F27" s="5">
        <v>0</v>
      </c>
      <c r="G27" s="5">
        <v>34817451.025799997</v>
      </c>
      <c r="H27" s="6">
        <f t="shared" si="0"/>
        <v>200954413.21919999</v>
      </c>
      <c r="I27" s="12"/>
      <c r="J27" s="26"/>
      <c r="K27" s="119" t="s">
        <v>829</v>
      </c>
      <c r="L27" s="120"/>
      <c r="M27" s="121"/>
      <c r="N27" s="15">
        <f>2557632863.9893+3448832261.52</f>
        <v>6006465125.5093002</v>
      </c>
      <c r="O27" s="15">
        <v>0</v>
      </c>
      <c r="P27" s="15">
        <f>693145091.1807+936930326.42</f>
        <v>1630075417.6006999</v>
      </c>
      <c r="Q27" s="8">
        <f>SUM(N27:P27)</f>
        <v>7636540543.1100006</v>
      </c>
    </row>
    <row r="28" spans="1:17" ht="24.95" customHeight="1">
      <c r="A28" s="132"/>
      <c r="B28" s="130"/>
      <c r="C28" s="1">
        <v>3</v>
      </c>
      <c r="D28" s="5" t="s">
        <v>81</v>
      </c>
      <c r="E28" s="5">
        <v>141465670.90259999</v>
      </c>
      <c r="F28" s="5">
        <v>0</v>
      </c>
      <c r="G28" s="5">
        <v>31911063.247200001</v>
      </c>
      <c r="H28" s="6">
        <f t="shared" si="0"/>
        <v>173376734.1498</v>
      </c>
      <c r="I28" s="12"/>
      <c r="J28" s="126">
        <v>20</v>
      </c>
      <c r="K28" s="129" t="s">
        <v>42</v>
      </c>
      <c r="L28" s="13">
        <v>1</v>
      </c>
      <c r="M28" s="5" t="s">
        <v>461</v>
      </c>
      <c r="N28" s="5">
        <v>132228276.285</v>
      </c>
      <c r="O28" s="5">
        <v>0</v>
      </c>
      <c r="P28" s="5">
        <v>30831923.743299998</v>
      </c>
      <c r="Q28" s="6">
        <f t="shared" si="1"/>
        <v>163060200.02829999</v>
      </c>
    </row>
    <row r="29" spans="1:17" ht="24.95" customHeight="1">
      <c r="A29" s="132"/>
      <c r="B29" s="130"/>
      <c r="C29" s="1">
        <v>4</v>
      </c>
      <c r="D29" s="5" t="s">
        <v>82</v>
      </c>
      <c r="E29" s="5">
        <v>123855233.1947</v>
      </c>
      <c r="F29" s="5">
        <v>0</v>
      </c>
      <c r="G29" s="5">
        <v>29617438.891800001</v>
      </c>
      <c r="H29" s="6">
        <f t="shared" si="0"/>
        <v>153472672.08649999</v>
      </c>
      <c r="I29" s="12"/>
      <c r="J29" s="127"/>
      <c r="K29" s="130"/>
      <c r="L29" s="13">
        <v>2</v>
      </c>
      <c r="M29" s="5" t="s">
        <v>462</v>
      </c>
      <c r="N29" s="5">
        <v>136253486.6006</v>
      </c>
      <c r="O29" s="5">
        <v>0</v>
      </c>
      <c r="P29" s="5">
        <v>33200360.672899999</v>
      </c>
      <c r="Q29" s="6">
        <f t="shared" si="1"/>
        <v>169453847.2735</v>
      </c>
    </row>
    <row r="30" spans="1:17" ht="24.95" customHeight="1">
      <c r="A30" s="132"/>
      <c r="B30" s="130"/>
      <c r="C30" s="1">
        <v>5</v>
      </c>
      <c r="D30" s="5" t="s">
        <v>83</v>
      </c>
      <c r="E30" s="5">
        <v>122559191.5658</v>
      </c>
      <c r="F30" s="5">
        <v>0</v>
      </c>
      <c r="G30" s="5">
        <v>30723077.242600001</v>
      </c>
      <c r="H30" s="6">
        <f t="shared" si="0"/>
        <v>153282268.80840001</v>
      </c>
      <c r="I30" s="12"/>
      <c r="J30" s="127"/>
      <c r="K30" s="130"/>
      <c r="L30" s="13">
        <v>3</v>
      </c>
      <c r="M30" s="5" t="s">
        <v>463</v>
      </c>
      <c r="N30" s="5">
        <v>148230921.2024</v>
      </c>
      <c r="O30" s="5">
        <v>0</v>
      </c>
      <c r="P30" s="5">
        <v>34842133.380400002</v>
      </c>
      <c r="Q30" s="6">
        <f t="shared" si="1"/>
        <v>183073054.5828</v>
      </c>
    </row>
    <row r="31" spans="1:17" ht="24.95" customHeight="1">
      <c r="A31" s="132"/>
      <c r="B31" s="130"/>
      <c r="C31" s="1">
        <v>6</v>
      </c>
      <c r="D31" s="5" t="s">
        <v>84</v>
      </c>
      <c r="E31" s="5">
        <v>131033436.67039999</v>
      </c>
      <c r="F31" s="5">
        <v>0</v>
      </c>
      <c r="G31" s="5">
        <v>32832630.372000001</v>
      </c>
      <c r="H31" s="6">
        <f t="shared" si="0"/>
        <v>163866067.0424</v>
      </c>
      <c r="I31" s="12"/>
      <c r="J31" s="127"/>
      <c r="K31" s="130"/>
      <c r="L31" s="13">
        <v>4</v>
      </c>
      <c r="M31" s="5" t="s">
        <v>464</v>
      </c>
      <c r="N31" s="5">
        <v>138981230.6363</v>
      </c>
      <c r="O31" s="5">
        <v>0</v>
      </c>
      <c r="P31" s="5">
        <v>34064876.482100002</v>
      </c>
      <c r="Q31" s="6">
        <f t="shared" si="1"/>
        <v>173046107.11840001</v>
      </c>
    </row>
    <row r="32" spans="1:17" ht="24.95" customHeight="1">
      <c r="A32" s="132"/>
      <c r="B32" s="130"/>
      <c r="C32" s="1">
        <v>7</v>
      </c>
      <c r="D32" s="5" t="s">
        <v>85</v>
      </c>
      <c r="E32" s="5">
        <v>142726829.1816</v>
      </c>
      <c r="F32" s="5">
        <v>0</v>
      </c>
      <c r="G32" s="5">
        <v>32250074.5438</v>
      </c>
      <c r="H32" s="6">
        <f t="shared" si="0"/>
        <v>174976903.7254</v>
      </c>
      <c r="I32" s="12"/>
      <c r="J32" s="127"/>
      <c r="K32" s="130"/>
      <c r="L32" s="13">
        <v>5</v>
      </c>
      <c r="M32" s="5" t="s">
        <v>465</v>
      </c>
      <c r="N32" s="5">
        <v>129977775.89480001</v>
      </c>
      <c r="O32" s="5">
        <v>0</v>
      </c>
      <c r="P32" s="5">
        <v>31032747.065499999</v>
      </c>
      <c r="Q32" s="6">
        <f t="shared" si="1"/>
        <v>161010522.9603</v>
      </c>
    </row>
    <row r="33" spans="1:17" ht="24.95" customHeight="1">
      <c r="A33" s="132"/>
      <c r="B33" s="130"/>
      <c r="C33" s="1">
        <v>8</v>
      </c>
      <c r="D33" s="5" t="s">
        <v>86</v>
      </c>
      <c r="E33" s="5">
        <v>149304169.4984</v>
      </c>
      <c r="F33" s="5">
        <v>0</v>
      </c>
      <c r="G33" s="5">
        <v>32206142.339699998</v>
      </c>
      <c r="H33" s="6">
        <f t="shared" si="0"/>
        <v>181510311.83810002</v>
      </c>
      <c r="I33" s="12"/>
      <c r="J33" s="127"/>
      <c r="K33" s="130"/>
      <c r="L33" s="13">
        <v>6</v>
      </c>
      <c r="M33" s="5" t="s">
        <v>466</v>
      </c>
      <c r="N33" s="5">
        <v>121579225.85430001</v>
      </c>
      <c r="O33" s="5">
        <v>0</v>
      </c>
      <c r="P33" s="5">
        <v>30040874.958500002</v>
      </c>
      <c r="Q33" s="6">
        <f t="shared" si="1"/>
        <v>151620100.81280002</v>
      </c>
    </row>
    <row r="34" spans="1:17" ht="24.95" customHeight="1">
      <c r="A34" s="132"/>
      <c r="B34" s="130"/>
      <c r="C34" s="1">
        <v>9</v>
      </c>
      <c r="D34" s="5" t="s">
        <v>790</v>
      </c>
      <c r="E34" s="5">
        <v>129812546.79359999</v>
      </c>
      <c r="F34" s="5">
        <v>0</v>
      </c>
      <c r="G34" s="5">
        <v>34209262.472199999</v>
      </c>
      <c r="H34" s="6">
        <f t="shared" si="0"/>
        <v>164021809.2658</v>
      </c>
      <c r="I34" s="12"/>
      <c r="J34" s="127"/>
      <c r="K34" s="130"/>
      <c r="L34" s="13">
        <v>7</v>
      </c>
      <c r="M34" s="5" t="s">
        <v>467</v>
      </c>
      <c r="N34" s="5">
        <v>121977097.8125</v>
      </c>
      <c r="O34" s="5">
        <v>0</v>
      </c>
      <c r="P34" s="5">
        <v>28431462.726100001</v>
      </c>
      <c r="Q34" s="6">
        <f t="shared" si="1"/>
        <v>150408560.5386</v>
      </c>
    </row>
    <row r="35" spans="1:17" ht="24.95" customHeight="1">
      <c r="A35" s="132"/>
      <c r="B35" s="130"/>
      <c r="C35" s="1">
        <v>10</v>
      </c>
      <c r="D35" s="5" t="s">
        <v>87</v>
      </c>
      <c r="E35" s="5">
        <v>116230064.12100001</v>
      </c>
      <c r="F35" s="5">
        <v>0</v>
      </c>
      <c r="G35" s="5">
        <v>28460804.199900001</v>
      </c>
      <c r="H35" s="6">
        <f t="shared" si="0"/>
        <v>144690868.32090002</v>
      </c>
      <c r="I35" s="12"/>
      <c r="J35" s="127"/>
      <c r="K35" s="130"/>
      <c r="L35" s="13">
        <v>8</v>
      </c>
      <c r="M35" s="5" t="s">
        <v>468</v>
      </c>
      <c r="N35" s="5">
        <v>130600861.32879999</v>
      </c>
      <c r="O35" s="5">
        <v>0</v>
      </c>
      <c r="P35" s="5">
        <v>30587571.881900001</v>
      </c>
      <c r="Q35" s="6">
        <f t="shared" si="1"/>
        <v>161188433.21070001</v>
      </c>
    </row>
    <row r="36" spans="1:17" ht="24.95" customHeight="1">
      <c r="A36" s="132"/>
      <c r="B36" s="130"/>
      <c r="C36" s="1">
        <v>11</v>
      </c>
      <c r="D36" s="5" t="s">
        <v>88</v>
      </c>
      <c r="E36" s="5">
        <v>118115734.1171</v>
      </c>
      <c r="F36" s="5">
        <v>0</v>
      </c>
      <c r="G36" s="5">
        <v>29942523.747099999</v>
      </c>
      <c r="H36" s="6">
        <f t="shared" si="0"/>
        <v>148058257.8642</v>
      </c>
      <c r="I36" s="12"/>
      <c r="J36" s="127"/>
      <c r="K36" s="130"/>
      <c r="L36" s="13">
        <v>9</v>
      </c>
      <c r="M36" s="5" t="s">
        <v>469</v>
      </c>
      <c r="N36" s="5">
        <v>122497398.53910001</v>
      </c>
      <c r="O36" s="5">
        <v>0</v>
      </c>
      <c r="P36" s="5">
        <v>29239599.994600002</v>
      </c>
      <c r="Q36" s="6">
        <f t="shared" si="1"/>
        <v>151736998.53370002</v>
      </c>
    </row>
    <row r="37" spans="1:17" ht="24.95" customHeight="1">
      <c r="A37" s="132"/>
      <c r="B37" s="130"/>
      <c r="C37" s="1">
        <v>12</v>
      </c>
      <c r="D37" s="5" t="s">
        <v>89</v>
      </c>
      <c r="E37" s="5">
        <v>115642907.5817</v>
      </c>
      <c r="F37" s="5">
        <v>0</v>
      </c>
      <c r="G37" s="5">
        <v>28353967.537999999</v>
      </c>
      <c r="H37" s="6">
        <f t="shared" si="0"/>
        <v>143996875.11969998</v>
      </c>
      <c r="I37" s="12"/>
      <c r="J37" s="127"/>
      <c r="K37" s="130"/>
      <c r="L37" s="13">
        <v>10</v>
      </c>
      <c r="M37" s="5" t="s">
        <v>470</v>
      </c>
      <c r="N37" s="5">
        <v>147694323.2552</v>
      </c>
      <c r="O37" s="5">
        <v>0</v>
      </c>
      <c r="P37" s="5">
        <v>35564895.5079</v>
      </c>
      <c r="Q37" s="6">
        <f t="shared" si="1"/>
        <v>183259218.7631</v>
      </c>
    </row>
    <row r="38" spans="1:17" ht="24.95" customHeight="1">
      <c r="A38" s="132"/>
      <c r="B38" s="130"/>
      <c r="C38" s="1">
        <v>13</v>
      </c>
      <c r="D38" s="5" t="s">
        <v>90</v>
      </c>
      <c r="E38" s="5">
        <v>134090437.523</v>
      </c>
      <c r="F38" s="5">
        <v>0</v>
      </c>
      <c r="G38" s="5">
        <v>31173836.458299998</v>
      </c>
      <c r="H38" s="6">
        <f t="shared" si="0"/>
        <v>165264273.9813</v>
      </c>
      <c r="I38" s="12"/>
      <c r="J38" s="127"/>
      <c r="K38" s="130"/>
      <c r="L38" s="13">
        <v>11</v>
      </c>
      <c r="M38" s="5" t="s">
        <v>471</v>
      </c>
      <c r="N38" s="5">
        <v>121894651.5434</v>
      </c>
      <c r="O38" s="5">
        <v>0</v>
      </c>
      <c r="P38" s="5">
        <v>28857463.8237</v>
      </c>
      <c r="Q38" s="6">
        <f t="shared" si="1"/>
        <v>150752115.3671</v>
      </c>
    </row>
    <row r="39" spans="1:17" ht="24.95" customHeight="1">
      <c r="A39" s="132"/>
      <c r="B39" s="130"/>
      <c r="C39" s="1">
        <v>14</v>
      </c>
      <c r="D39" s="5" t="s">
        <v>91</v>
      </c>
      <c r="E39" s="5">
        <v>129992737.9047</v>
      </c>
      <c r="F39" s="5">
        <v>0</v>
      </c>
      <c r="G39" s="5">
        <v>31320030.454700001</v>
      </c>
      <c r="H39" s="6">
        <f t="shared" si="0"/>
        <v>161312768.3594</v>
      </c>
      <c r="I39" s="12"/>
      <c r="J39" s="127"/>
      <c r="K39" s="130"/>
      <c r="L39" s="13">
        <v>12</v>
      </c>
      <c r="M39" s="5" t="s">
        <v>472</v>
      </c>
      <c r="N39" s="5">
        <v>135384968.48100001</v>
      </c>
      <c r="O39" s="5">
        <v>0</v>
      </c>
      <c r="P39" s="5">
        <v>32197656.8893</v>
      </c>
      <c r="Q39" s="6">
        <f t="shared" si="1"/>
        <v>167582625.37029999</v>
      </c>
    </row>
    <row r="40" spans="1:17" ht="24.95" customHeight="1">
      <c r="A40" s="132"/>
      <c r="B40" s="130"/>
      <c r="C40" s="1">
        <v>15</v>
      </c>
      <c r="D40" s="5" t="s">
        <v>92</v>
      </c>
      <c r="E40" s="5">
        <v>124044349.3999</v>
      </c>
      <c r="F40" s="5">
        <v>0</v>
      </c>
      <c r="G40" s="5">
        <v>31035446.651299998</v>
      </c>
      <c r="H40" s="6">
        <f t="shared" si="0"/>
        <v>155079796.0512</v>
      </c>
      <c r="I40" s="12"/>
      <c r="J40" s="127"/>
      <c r="K40" s="130"/>
      <c r="L40" s="13">
        <v>13</v>
      </c>
      <c r="M40" s="5" t="s">
        <v>473</v>
      </c>
      <c r="N40" s="5">
        <v>147538923.43000001</v>
      </c>
      <c r="O40" s="5">
        <v>0</v>
      </c>
      <c r="P40" s="5">
        <v>33971360.764200002</v>
      </c>
      <c r="Q40" s="6">
        <f t="shared" si="1"/>
        <v>181510284.19420001</v>
      </c>
    </row>
    <row r="41" spans="1:17" ht="24.95" customHeight="1">
      <c r="A41" s="132"/>
      <c r="B41" s="130"/>
      <c r="C41" s="1">
        <v>16</v>
      </c>
      <c r="D41" s="5" t="s">
        <v>93</v>
      </c>
      <c r="E41" s="5">
        <v>115562814.1628</v>
      </c>
      <c r="F41" s="5">
        <v>0</v>
      </c>
      <c r="G41" s="5">
        <v>29546259.302200001</v>
      </c>
      <c r="H41" s="6">
        <f t="shared" si="0"/>
        <v>145109073.465</v>
      </c>
      <c r="I41" s="12"/>
      <c r="J41" s="127"/>
      <c r="K41" s="130"/>
      <c r="L41" s="13">
        <v>14</v>
      </c>
      <c r="M41" s="5" t="s">
        <v>474</v>
      </c>
      <c r="N41" s="5">
        <v>147193946.99180001</v>
      </c>
      <c r="O41" s="5">
        <v>0</v>
      </c>
      <c r="P41" s="5">
        <v>35958468.852899998</v>
      </c>
      <c r="Q41" s="6">
        <f t="shared" si="1"/>
        <v>183152415.84470001</v>
      </c>
    </row>
    <row r="42" spans="1:17" ht="24.95" customHeight="1">
      <c r="A42" s="132"/>
      <c r="B42" s="130"/>
      <c r="C42" s="1">
        <v>17</v>
      </c>
      <c r="D42" s="5" t="s">
        <v>94</v>
      </c>
      <c r="E42" s="5">
        <v>109825931.0661</v>
      </c>
      <c r="F42" s="5">
        <v>0</v>
      </c>
      <c r="G42" s="5">
        <v>26975317.113000002</v>
      </c>
      <c r="H42" s="6">
        <f t="shared" si="0"/>
        <v>136801248.17910001</v>
      </c>
      <c r="I42" s="12"/>
      <c r="J42" s="127"/>
      <c r="K42" s="130"/>
      <c r="L42" s="13">
        <v>15</v>
      </c>
      <c r="M42" s="5" t="s">
        <v>475</v>
      </c>
      <c r="N42" s="5">
        <v>128537907.91230001</v>
      </c>
      <c r="O42" s="5">
        <v>0</v>
      </c>
      <c r="P42" s="5">
        <v>32203173.6439</v>
      </c>
      <c r="Q42" s="6">
        <f t="shared" si="1"/>
        <v>160741081.5562</v>
      </c>
    </row>
    <row r="43" spans="1:17" ht="24.95" customHeight="1">
      <c r="A43" s="132"/>
      <c r="B43" s="130"/>
      <c r="C43" s="1">
        <v>18</v>
      </c>
      <c r="D43" s="5" t="s">
        <v>95</v>
      </c>
      <c r="E43" s="5">
        <v>124414699.60510001</v>
      </c>
      <c r="F43" s="5">
        <v>0</v>
      </c>
      <c r="G43" s="5">
        <v>30900689.829100002</v>
      </c>
      <c r="H43" s="6">
        <f t="shared" si="0"/>
        <v>155315389.43420002</v>
      </c>
      <c r="I43" s="12"/>
      <c r="J43" s="127"/>
      <c r="K43" s="130"/>
      <c r="L43" s="13">
        <v>16</v>
      </c>
      <c r="M43" s="5" t="s">
        <v>476</v>
      </c>
      <c r="N43" s="5">
        <v>144807632.44729999</v>
      </c>
      <c r="O43" s="5">
        <v>0</v>
      </c>
      <c r="P43" s="5">
        <v>32202837.2564</v>
      </c>
      <c r="Q43" s="6">
        <f t="shared" si="1"/>
        <v>177010469.70369998</v>
      </c>
    </row>
    <row r="44" spans="1:17" ht="24.95" customHeight="1">
      <c r="A44" s="132"/>
      <c r="B44" s="130"/>
      <c r="C44" s="1">
        <v>19</v>
      </c>
      <c r="D44" s="5" t="s">
        <v>96</v>
      </c>
      <c r="E44" s="5">
        <v>156603010.35389999</v>
      </c>
      <c r="F44" s="5">
        <v>0</v>
      </c>
      <c r="G44" s="5">
        <v>33835872.375600003</v>
      </c>
      <c r="H44" s="6">
        <f t="shared" si="0"/>
        <v>190438882.7295</v>
      </c>
      <c r="I44" s="12"/>
      <c r="J44" s="127"/>
      <c r="K44" s="130"/>
      <c r="L44" s="13">
        <v>17</v>
      </c>
      <c r="M44" s="5" t="s">
        <v>477</v>
      </c>
      <c r="N44" s="5">
        <v>149482917.24860001</v>
      </c>
      <c r="O44" s="5">
        <v>0</v>
      </c>
      <c r="P44" s="5">
        <v>34432144.3266</v>
      </c>
      <c r="Q44" s="6">
        <f t="shared" si="1"/>
        <v>183915061.57520002</v>
      </c>
    </row>
    <row r="45" spans="1:17" ht="24.95" customHeight="1">
      <c r="A45" s="132"/>
      <c r="B45" s="130"/>
      <c r="C45" s="1">
        <v>20</v>
      </c>
      <c r="D45" s="5" t="s">
        <v>97</v>
      </c>
      <c r="E45" s="5">
        <v>134174462.2859</v>
      </c>
      <c r="F45" s="5">
        <v>0</v>
      </c>
      <c r="G45" s="5">
        <v>24372821.778700002</v>
      </c>
      <c r="H45" s="6">
        <f t="shared" si="0"/>
        <v>158547284.06459999</v>
      </c>
      <c r="I45" s="12"/>
      <c r="J45" s="127"/>
      <c r="K45" s="130"/>
      <c r="L45" s="13">
        <v>18</v>
      </c>
      <c r="M45" s="5" t="s">
        <v>478</v>
      </c>
      <c r="N45" s="5">
        <v>143096249.77000001</v>
      </c>
      <c r="O45" s="5">
        <v>0</v>
      </c>
      <c r="P45" s="5">
        <v>33188654.388799999</v>
      </c>
      <c r="Q45" s="6">
        <f t="shared" si="1"/>
        <v>176284904.15880001</v>
      </c>
    </row>
    <row r="46" spans="1:17" ht="24.95" customHeight="1">
      <c r="A46" s="132"/>
      <c r="B46" s="130"/>
      <c r="C46" s="16">
        <v>21</v>
      </c>
      <c r="D46" s="5" t="s">
        <v>791</v>
      </c>
      <c r="E46" s="5">
        <v>130025176.8626</v>
      </c>
      <c r="F46" s="5">
        <v>0</v>
      </c>
      <c r="G46" s="5">
        <v>33964372.390799999</v>
      </c>
      <c r="H46" s="6">
        <f t="shared" si="0"/>
        <v>163989549.2534</v>
      </c>
      <c r="I46" s="12"/>
      <c r="J46" s="127"/>
      <c r="K46" s="130"/>
      <c r="L46" s="13">
        <v>19</v>
      </c>
      <c r="M46" s="5" t="s">
        <v>479</v>
      </c>
      <c r="N46" s="5">
        <v>156921359.42340001</v>
      </c>
      <c r="O46" s="5">
        <v>0</v>
      </c>
      <c r="P46" s="5">
        <v>37315321.369599998</v>
      </c>
      <c r="Q46" s="6">
        <f t="shared" si="1"/>
        <v>194236680.79300001</v>
      </c>
    </row>
    <row r="47" spans="1:17" ht="24.95" customHeight="1">
      <c r="A47" s="1"/>
      <c r="B47" s="133" t="s">
        <v>812</v>
      </c>
      <c r="C47" s="133"/>
      <c r="D47" s="133"/>
      <c r="E47" s="15">
        <f>SUM(E26:E46)</f>
        <v>2751610567.3322005</v>
      </c>
      <c r="F47" s="15">
        <v>0</v>
      </c>
      <c r="G47" s="15">
        <f>SUM(G26:G46)</f>
        <v>651447618.64819992</v>
      </c>
      <c r="H47" s="8">
        <f t="shared" si="0"/>
        <v>3403058185.9804006</v>
      </c>
      <c r="I47" s="12"/>
      <c r="J47" s="127"/>
      <c r="K47" s="130"/>
      <c r="L47" s="13">
        <v>20</v>
      </c>
      <c r="M47" s="5" t="s">
        <v>480</v>
      </c>
      <c r="N47" s="5">
        <v>124960007.9902</v>
      </c>
      <c r="O47" s="5">
        <v>0</v>
      </c>
      <c r="P47" s="5">
        <v>30970717.2152</v>
      </c>
      <c r="Q47" s="6">
        <f t="shared" si="1"/>
        <v>155930725.20539999</v>
      </c>
    </row>
    <row r="48" spans="1:17" ht="24.95" customHeight="1">
      <c r="A48" s="132">
        <v>3</v>
      </c>
      <c r="B48" s="129" t="s">
        <v>25</v>
      </c>
      <c r="C48" s="17">
        <v>1</v>
      </c>
      <c r="D48" s="5" t="s">
        <v>98</v>
      </c>
      <c r="E48" s="5">
        <v>124854908.06039999</v>
      </c>
      <c r="F48" s="5">
        <v>0</v>
      </c>
      <c r="G48" s="5">
        <v>31782591.602299999</v>
      </c>
      <c r="H48" s="6">
        <f t="shared" si="0"/>
        <v>156637499.6627</v>
      </c>
      <c r="I48" s="12"/>
      <c r="J48" s="127"/>
      <c r="K48" s="130"/>
      <c r="L48" s="13">
        <v>21</v>
      </c>
      <c r="M48" s="5" t="s">
        <v>42</v>
      </c>
      <c r="N48" s="5">
        <v>172102956.42199999</v>
      </c>
      <c r="O48" s="5">
        <v>0</v>
      </c>
      <c r="P48" s="5">
        <v>42207740.796999998</v>
      </c>
      <c r="Q48" s="6">
        <f t="shared" si="1"/>
        <v>214310697.21899998</v>
      </c>
    </row>
    <row r="49" spans="1:17" ht="24.95" customHeight="1">
      <c r="A49" s="132"/>
      <c r="B49" s="130"/>
      <c r="C49" s="1">
        <v>2</v>
      </c>
      <c r="D49" s="5" t="s">
        <v>99</v>
      </c>
      <c r="E49" s="5">
        <v>97486522.377499998</v>
      </c>
      <c r="F49" s="5">
        <v>0</v>
      </c>
      <c r="G49" s="5">
        <v>26498146.212200001</v>
      </c>
      <c r="H49" s="6">
        <f t="shared" si="0"/>
        <v>123984668.5897</v>
      </c>
      <c r="I49" s="12"/>
      <c r="J49" s="127"/>
      <c r="K49" s="130"/>
      <c r="L49" s="13">
        <v>22</v>
      </c>
      <c r="M49" s="5" t="s">
        <v>481</v>
      </c>
      <c r="N49" s="5">
        <v>121099037.4736</v>
      </c>
      <c r="O49" s="5">
        <v>0</v>
      </c>
      <c r="P49" s="5">
        <v>28693172.181200001</v>
      </c>
      <c r="Q49" s="6">
        <f t="shared" si="1"/>
        <v>149792209.6548</v>
      </c>
    </row>
    <row r="50" spans="1:17" ht="24.95" customHeight="1">
      <c r="A50" s="132"/>
      <c r="B50" s="130"/>
      <c r="C50" s="1">
        <v>3</v>
      </c>
      <c r="D50" s="5" t="s">
        <v>100</v>
      </c>
      <c r="E50" s="5">
        <v>128709827.11929999</v>
      </c>
      <c r="F50" s="5">
        <v>0</v>
      </c>
      <c r="G50" s="5">
        <v>34034167.523400001</v>
      </c>
      <c r="H50" s="6">
        <f t="shared" si="0"/>
        <v>162743994.64269999</v>
      </c>
      <c r="I50" s="12"/>
      <c r="J50" s="127"/>
      <c r="K50" s="130"/>
      <c r="L50" s="13">
        <v>23</v>
      </c>
      <c r="M50" s="5" t="s">
        <v>482</v>
      </c>
      <c r="N50" s="5">
        <v>114406488.52069999</v>
      </c>
      <c r="O50" s="5">
        <v>0</v>
      </c>
      <c r="P50" s="5">
        <v>27461052.140000001</v>
      </c>
      <c r="Q50" s="6">
        <f t="shared" si="1"/>
        <v>141867540.66069999</v>
      </c>
    </row>
    <row r="51" spans="1:17" ht="24.95" customHeight="1">
      <c r="A51" s="132"/>
      <c r="B51" s="130"/>
      <c r="C51" s="1">
        <v>4</v>
      </c>
      <c r="D51" s="5" t="s">
        <v>101</v>
      </c>
      <c r="E51" s="5">
        <v>98670701.759299994</v>
      </c>
      <c r="F51" s="5">
        <v>0</v>
      </c>
      <c r="G51" s="5">
        <v>27443529.570300002</v>
      </c>
      <c r="H51" s="6">
        <f t="shared" si="0"/>
        <v>126114231.32959999</v>
      </c>
      <c r="I51" s="12"/>
      <c r="J51" s="127"/>
      <c r="K51" s="130"/>
      <c r="L51" s="13">
        <v>24</v>
      </c>
      <c r="M51" s="5" t="s">
        <v>483</v>
      </c>
      <c r="N51" s="5">
        <v>139173778.45969999</v>
      </c>
      <c r="O51" s="5">
        <v>0</v>
      </c>
      <c r="P51" s="5">
        <v>34317368.920400001</v>
      </c>
      <c r="Q51" s="6">
        <f t="shared" si="1"/>
        <v>173491147.38009998</v>
      </c>
    </row>
    <row r="52" spans="1:17" ht="24.95" customHeight="1">
      <c r="A52" s="132"/>
      <c r="B52" s="130"/>
      <c r="C52" s="1">
        <v>5</v>
      </c>
      <c r="D52" s="5" t="s">
        <v>102</v>
      </c>
      <c r="E52" s="5">
        <v>132597220.91580001</v>
      </c>
      <c r="F52" s="5">
        <v>0</v>
      </c>
      <c r="G52" s="5">
        <v>35387185.222800002</v>
      </c>
      <c r="H52" s="6">
        <f t="shared" si="0"/>
        <v>167984406.13859999</v>
      </c>
      <c r="I52" s="12"/>
      <c r="J52" s="127"/>
      <c r="K52" s="130"/>
      <c r="L52" s="13">
        <v>25</v>
      </c>
      <c r="M52" s="5" t="s">
        <v>484</v>
      </c>
      <c r="N52" s="5">
        <v>138494621.9637</v>
      </c>
      <c r="O52" s="5">
        <v>0</v>
      </c>
      <c r="P52" s="5">
        <v>33089016.418900002</v>
      </c>
      <c r="Q52" s="6">
        <f t="shared" si="1"/>
        <v>171583638.38260001</v>
      </c>
    </row>
    <row r="53" spans="1:17" ht="24.95" customHeight="1">
      <c r="A53" s="132"/>
      <c r="B53" s="130"/>
      <c r="C53" s="1">
        <v>6</v>
      </c>
      <c r="D53" s="5" t="s">
        <v>103</v>
      </c>
      <c r="E53" s="5">
        <v>115573414.7033</v>
      </c>
      <c r="F53" s="5">
        <v>0</v>
      </c>
      <c r="G53" s="5">
        <v>29517223.794799998</v>
      </c>
      <c r="H53" s="6">
        <f t="shared" si="0"/>
        <v>145090638.49809998</v>
      </c>
      <c r="I53" s="12"/>
      <c r="J53" s="127"/>
      <c r="K53" s="130"/>
      <c r="L53" s="13">
        <v>26</v>
      </c>
      <c r="M53" s="5" t="s">
        <v>485</v>
      </c>
      <c r="N53" s="5">
        <v>131372101.72480001</v>
      </c>
      <c r="O53" s="5">
        <v>0</v>
      </c>
      <c r="P53" s="5">
        <v>32688446.214400001</v>
      </c>
      <c r="Q53" s="6">
        <f t="shared" si="1"/>
        <v>164060547.93920001</v>
      </c>
    </row>
    <row r="54" spans="1:17" ht="24.95" customHeight="1">
      <c r="A54" s="132"/>
      <c r="B54" s="130"/>
      <c r="C54" s="1">
        <v>7</v>
      </c>
      <c r="D54" s="5" t="s">
        <v>104</v>
      </c>
      <c r="E54" s="5">
        <v>131080381.1127</v>
      </c>
      <c r="F54" s="5">
        <v>0</v>
      </c>
      <c r="G54" s="5">
        <v>33813968.282600001</v>
      </c>
      <c r="H54" s="6">
        <f t="shared" si="0"/>
        <v>164894349.3953</v>
      </c>
      <c r="I54" s="12"/>
      <c r="J54" s="127"/>
      <c r="K54" s="130"/>
      <c r="L54" s="13">
        <v>27</v>
      </c>
      <c r="M54" s="5" t="s">
        <v>486</v>
      </c>
      <c r="N54" s="5">
        <v>134131214.4904</v>
      </c>
      <c r="O54" s="5">
        <v>0</v>
      </c>
      <c r="P54" s="5">
        <v>32430638.8541</v>
      </c>
      <c r="Q54" s="6">
        <f t="shared" si="1"/>
        <v>166561853.34450001</v>
      </c>
    </row>
    <row r="55" spans="1:17" ht="24.95" customHeight="1">
      <c r="A55" s="132"/>
      <c r="B55" s="130"/>
      <c r="C55" s="1">
        <v>8</v>
      </c>
      <c r="D55" s="5" t="s">
        <v>105</v>
      </c>
      <c r="E55" s="5">
        <v>105028031.9281</v>
      </c>
      <c r="F55" s="5">
        <v>0</v>
      </c>
      <c r="G55" s="5">
        <v>27496342.403700002</v>
      </c>
      <c r="H55" s="6">
        <f t="shared" si="0"/>
        <v>132524374.33180001</v>
      </c>
      <c r="I55" s="12"/>
      <c r="J55" s="127"/>
      <c r="K55" s="130"/>
      <c r="L55" s="13">
        <v>28</v>
      </c>
      <c r="M55" s="5" t="s">
        <v>487</v>
      </c>
      <c r="N55" s="5">
        <v>112980677.7755</v>
      </c>
      <c r="O55" s="5">
        <v>0</v>
      </c>
      <c r="P55" s="5">
        <v>28541394.1527</v>
      </c>
      <c r="Q55" s="6">
        <f t="shared" si="1"/>
        <v>141522071.92820001</v>
      </c>
    </row>
    <row r="56" spans="1:17" ht="24.95" customHeight="1">
      <c r="A56" s="132"/>
      <c r="B56" s="130"/>
      <c r="C56" s="1">
        <v>9</v>
      </c>
      <c r="D56" s="5" t="s">
        <v>106</v>
      </c>
      <c r="E56" s="5">
        <v>121888665.0997</v>
      </c>
      <c r="F56" s="5">
        <v>0</v>
      </c>
      <c r="G56" s="5">
        <v>31648776.664999999</v>
      </c>
      <c r="H56" s="6">
        <f t="shared" si="0"/>
        <v>153537441.7647</v>
      </c>
      <c r="I56" s="12"/>
      <c r="J56" s="127"/>
      <c r="K56" s="130"/>
      <c r="L56" s="13">
        <v>29</v>
      </c>
      <c r="M56" s="5" t="s">
        <v>488</v>
      </c>
      <c r="N56" s="5">
        <v>135188528.96090001</v>
      </c>
      <c r="O56" s="5">
        <v>0</v>
      </c>
      <c r="P56" s="5">
        <v>32335104.811299998</v>
      </c>
      <c r="Q56" s="6">
        <f t="shared" si="1"/>
        <v>167523633.77220002</v>
      </c>
    </row>
    <row r="57" spans="1:17" ht="24.95" customHeight="1">
      <c r="A57" s="132"/>
      <c r="B57" s="130"/>
      <c r="C57" s="1">
        <v>10</v>
      </c>
      <c r="D57" s="5" t="s">
        <v>107</v>
      </c>
      <c r="E57" s="5">
        <v>132609224.8099</v>
      </c>
      <c r="F57" s="5">
        <v>0</v>
      </c>
      <c r="G57" s="5">
        <v>35183468.968400002</v>
      </c>
      <c r="H57" s="6">
        <f t="shared" si="0"/>
        <v>167792693.77829999</v>
      </c>
      <c r="I57" s="12"/>
      <c r="J57" s="127"/>
      <c r="K57" s="130"/>
      <c r="L57" s="13">
        <v>30</v>
      </c>
      <c r="M57" s="5" t="s">
        <v>489</v>
      </c>
      <c r="N57" s="5">
        <v>121948190.00480001</v>
      </c>
      <c r="O57" s="5">
        <v>0</v>
      </c>
      <c r="P57" s="5">
        <v>31126128.228399999</v>
      </c>
      <c r="Q57" s="6">
        <f t="shared" si="1"/>
        <v>153074318.23320001</v>
      </c>
    </row>
    <row r="58" spans="1:17" ht="24.95" customHeight="1">
      <c r="A58" s="132"/>
      <c r="B58" s="130"/>
      <c r="C58" s="1">
        <v>11</v>
      </c>
      <c r="D58" s="5" t="s">
        <v>108</v>
      </c>
      <c r="E58" s="5">
        <v>102059731.45280001</v>
      </c>
      <c r="F58" s="5">
        <v>0</v>
      </c>
      <c r="G58" s="5">
        <v>27332118.038699999</v>
      </c>
      <c r="H58" s="6">
        <f t="shared" si="0"/>
        <v>129391849.49150001</v>
      </c>
      <c r="I58" s="12"/>
      <c r="J58" s="127"/>
      <c r="K58" s="130"/>
      <c r="L58" s="13">
        <v>31</v>
      </c>
      <c r="M58" s="5" t="s">
        <v>490</v>
      </c>
      <c r="N58" s="5">
        <v>126349014.97310001</v>
      </c>
      <c r="O58" s="5">
        <v>0</v>
      </c>
      <c r="P58" s="5">
        <v>29935720.234000001</v>
      </c>
      <c r="Q58" s="6">
        <f t="shared" si="1"/>
        <v>156284735.2071</v>
      </c>
    </row>
    <row r="59" spans="1:17" ht="24.95" customHeight="1">
      <c r="A59" s="132"/>
      <c r="B59" s="130"/>
      <c r="C59" s="1">
        <v>12</v>
      </c>
      <c r="D59" s="5" t="s">
        <v>109</v>
      </c>
      <c r="E59" s="5">
        <v>120718322.8339</v>
      </c>
      <c r="F59" s="5">
        <v>0</v>
      </c>
      <c r="G59" s="5">
        <v>31299135.524099998</v>
      </c>
      <c r="H59" s="6">
        <f t="shared" si="0"/>
        <v>152017458.35800001</v>
      </c>
      <c r="I59" s="12"/>
      <c r="J59" s="127"/>
      <c r="K59" s="130"/>
      <c r="L59" s="13">
        <v>32</v>
      </c>
      <c r="M59" s="5" t="s">
        <v>491</v>
      </c>
      <c r="N59" s="5">
        <v>135569899.31439999</v>
      </c>
      <c r="O59" s="5">
        <v>0</v>
      </c>
      <c r="P59" s="5">
        <v>33146807.787</v>
      </c>
      <c r="Q59" s="6">
        <f t="shared" si="1"/>
        <v>168716707.10139999</v>
      </c>
    </row>
    <row r="60" spans="1:17" ht="24.95" customHeight="1">
      <c r="A60" s="132"/>
      <c r="B60" s="130"/>
      <c r="C60" s="1">
        <v>13</v>
      </c>
      <c r="D60" s="5" t="s">
        <v>110</v>
      </c>
      <c r="E60" s="5">
        <v>120752358.53389999</v>
      </c>
      <c r="F60" s="5">
        <v>0</v>
      </c>
      <c r="G60" s="5">
        <v>31307141.546</v>
      </c>
      <c r="H60" s="6">
        <f t="shared" si="0"/>
        <v>152059500.0799</v>
      </c>
      <c r="I60" s="12"/>
      <c r="J60" s="127"/>
      <c r="K60" s="130"/>
      <c r="L60" s="13">
        <v>33</v>
      </c>
      <c r="M60" s="5" t="s">
        <v>492</v>
      </c>
      <c r="N60" s="5">
        <v>131392770.4435</v>
      </c>
      <c r="O60" s="5">
        <v>0</v>
      </c>
      <c r="P60" s="5">
        <v>30018942.495200001</v>
      </c>
      <c r="Q60" s="6">
        <f t="shared" si="1"/>
        <v>161411712.93869999</v>
      </c>
    </row>
    <row r="61" spans="1:17" ht="24.95" customHeight="1">
      <c r="A61" s="132"/>
      <c r="B61" s="130"/>
      <c r="C61" s="1">
        <v>14</v>
      </c>
      <c r="D61" s="5" t="s">
        <v>111</v>
      </c>
      <c r="E61" s="5">
        <v>124538094.6127</v>
      </c>
      <c r="F61" s="5">
        <v>0</v>
      </c>
      <c r="G61" s="5">
        <v>32050826.974399999</v>
      </c>
      <c r="H61" s="6">
        <f t="shared" si="0"/>
        <v>156588921.5871</v>
      </c>
      <c r="I61" s="12"/>
      <c r="J61" s="128"/>
      <c r="K61" s="131"/>
      <c r="L61" s="13">
        <v>34</v>
      </c>
      <c r="M61" s="5" t="s">
        <v>493</v>
      </c>
      <c r="N61" s="5">
        <v>128775695.5142</v>
      </c>
      <c r="O61" s="5">
        <v>0</v>
      </c>
      <c r="P61" s="5">
        <v>31193338.445799999</v>
      </c>
      <c r="Q61" s="6">
        <f t="shared" si="1"/>
        <v>159969033.96000001</v>
      </c>
    </row>
    <row r="62" spans="1:17" ht="24.95" customHeight="1">
      <c r="A62" s="132"/>
      <c r="B62" s="130"/>
      <c r="C62" s="1">
        <v>15</v>
      </c>
      <c r="D62" s="5" t="s">
        <v>112</v>
      </c>
      <c r="E62" s="5">
        <v>113777754.02249999</v>
      </c>
      <c r="F62" s="5">
        <v>0</v>
      </c>
      <c r="G62" s="5">
        <v>29098623.221700002</v>
      </c>
      <c r="H62" s="6">
        <f t="shared" si="0"/>
        <v>142876377.24419999</v>
      </c>
      <c r="I62" s="12"/>
      <c r="J62" s="19"/>
      <c r="K62" s="119" t="s">
        <v>830</v>
      </c>
      <c r="L62" s="120"/>
      <c r="M62" s="121"/>
      <c r="N62" s="15">
        <f>SUM(N28:N61)</f>
        <v>4572824138.6882992</v>
      </c>
      <c r="O62" s="15">
        <f t="shared" ref="O62:P62" si="3">SUM(O28:O61)</f>
        <v>0</v>
      </c>
      <c r="P62" s="15">
        <f t="shared" si="3"/>
        <v>1096319116.6242001</v>
      </c>
      <c r="Q62" s="8">
        <f t="shared" si="1"/>
        <v>5669143255.312499</v>
      </c>
    </row>
    <row r="63" spans="1:17" ht="24.95" customHeight="1">
      <c r="A63" s="132"/>
      <c r="B63" s="130"/>
      <c r="C63" s="1">
        <v>16</v>
      </c>
      <c r="D63" s="5" t="s">
        <v>113</v>
      </c>
      <c r="E63" s="5">
        <v>116172818.5019</v>
      </c>
      <c r="F63" s="5">
        <v>0</v>
      </c>
      <c r="G63" s="5">
        <v>30971426.8466</v>
      </c>
      <c r="H63" s="6">
        <f t="shared" si="0"/>
        <v>147144245.34850001</v>
      </c>
      <c r="I63" s="12"/>
      <c r="J63" s="126">
        <v>21</v>
      </c>
      <c r="K63" s="129" t="s">
        <v>43</v>
      </c>
      <c r="L63" s="13">
        <v>1</v>
      </c>
      <c r="M63" s="5" t="s">
        <v>494</v>
      </c>
      <c r="N63" s="5">
        <v>103106043.24770001</v>
      </c>
      <c r="O63" s="5">
        <v>0</v>
      </c>
      <c r="P63" s="5">
        <v>25512559.467700001</v>
      </c>
      <c r="Q63" s="6">
        <f t="shared" si="1"/>
        <v>128618602.71540001</v>
      </c>
    </row>
    <row r="64" spans="1:17" ht="24.95" customHeight="1">
      <c r="A64" s="132"/>
      <c r="B64" s="130"/>
      <c r="C64" s="1">
        <v>17</v>
      </c>
      <c r="D64" s="5" t="s">
        <v>114</v>
      </c>
      <c r="E64" s="5">
        <v>108440420.4446</v>
      </c>
      <c r="F64" s="5">
        <v>0</v>
      </c>
      <c r="G64" s="5">
        <v>29422631.636999998</v>
      </c>
      <c r="H64" s="6">
        <f t="shared" si="0"/>
        <v>137863052.08160001</v>
      </c>
      <c r="I64" s="12"/>
      <c r="J64" s="127"/>
      <c r="K64" s="130"/>
      <c r="L64" s="13">
        <v>2</v>
      </c>
      <c r="M64" s="5" t="s">
        <v>495</v>
      </c>
      <c r="N64" s="5">
        <v>168471191.72330001</v>
      </c>
      <c r="O64" s="5">
        <v>0</v>
      </c>
      <c r="P64" s="5">
        <v>33455138.680300001</v>
      </c>
      <c r="Q64" s="6">
        <f t="shared" si="1"/>
        <v>201926330.40360001</v>
      </c>
    </row>
    <row r="65" spans="1:17" ht="24.95" customHeight="1">
      <c r="A65" s="132"/>
      <c r="B65" s="130"/>
      <c r="C65" s="1">
        <v>18</v>
      </c>
      <c r="D65" s="5" t="s">
        <v>115</v>
      </c>
      <c r="E65" s="5">
        <v>134726877.06709999</v>
      </c>
      <c r="F65" s="5">
        <v>0</v>
      </c>
      <c r="G65" s="5">
        <v>34402780.917800002</v>
      </c>
      <c r="H65" s="6">
        <f t="shared" si="0"/>
        <v>169129657.9849</v>
      </c>
      <c r="I65" s="12"/>
      <c r="J65" s="127"/>
      <c r="K65" s="130"/>
      <c r="L65" s="13">
        <v>3</v>
      </c>
      <c r="M65" s="5" t="s">
        <v>496</v>
      </c>
      <c r="N65" s="5">
        <v>141901895.64129999</v>
      </c>
      <c r="O65" s="5">
        <v>0</v>
      </c>
      <c r="P65" s="5">
        <v>34225735.106600001</v>
      </c>
      <c r="Q65" s="6">
        <f t="shared" si="1"/>
        <v>176127630.74790001</v>
      </c>
    </row>
    <row r="66" spans="1:17" ht="24.95" customHeight="1">
      <c r="A66" s="132"/>
      <c r="B66" s="130"/>
      <c r="C66" s="1">
        <v>19</v>
      </c>
      <c r="D66" s="5" t="s">
        <v>116</v>
      </c>
      <c r="E66" s="5">
        <v>112419603.77509999</v>
      </c>
      <c r="F66" s="5">
        <v>0</v>
      </c>
      <c r="G66" s="5">
        <v>29732040.835999999</v>
      </c>
      <c r="H66" s="6">
        <f t="shared" si="0"/>
        <v>142151644.61109999</v>
      </c>
      <c r="I66" s="12"/>
      <c r="J66" s="127"/>
      <c r="K66" s="130"/>
      <c r="L66" s="13">
        <v>4</v>
      </c>
      <c r="M66" s="5" t="s">
        <v>497</v>
      </c>
      <c r="N66" s="5">
        <v>117163912.0555</v>
      </c>
      <c r="O66" s="5">
        <v>0</v>
      </c>
      <c r="P66" s="5">
        <v>28964836.8398</v>
      </c>
      <c r="Q66" s="6">
        <f t="shared" si="1"/>
        <v>146128748.8953</v>
      </c>
    </row>
    <row r="67" spans="1:17" ht="24.95" customHeight="1">
      <c r="A67" s="132"/>
      <c r="B67" s="130"/>
      <c r="C67" s="1">
        <v>20</v>
      </c>
      <c r="D67" s="5" t="s">
        <v>117</v>
      </c>
      <c r="E67" s="5">
        <v>118284167.17739999</v>
      </c>
      <c r="F67" s="5">
        <v>0</v>
      </c>
      <c r="G67" s="5">
        <v>31052025.285500001</v>
      </c>
      <c r="H67" s="6">
        <f t="shared" si="0"/>
        <v>149336192.46289998</v>
      </c>
      <c r="I67" s="12"/>
      <c r="J67" s="127"/>
      <c r="K67" s="130"/>
      <c r="L67" s="13">
        <v>5</v>
      </c>
      <c r="M67" s="5" t="s">
        <v>498</v>
      </c>
      <c r="N67" s="5">
        <v>156039491.54480001</v>
      </c>
      <c r="O67" s="5">
        <v>0</v>
      </c>
      <c r="P67" s="5">
        <v>37073793.297300003</v>
      </c>
      <c r="Q67" s="6">
        <f t="shared" si="1"/>
        <v>193113284.84210002</v>
      </c>
    </row>
    <row r="68" spans="1:17" ht="24.95" customHeight="1">
      <c r="A68" s="132"/>
      <c r="B68" s="130"/>
      <c r="C68" s="1">
        <v>21</v>
      </c>
      <c r="D68" s="5" t="s">
        <v>118</v>
      </c>
      <c r="E68" s="5">
        <v>123032713.91949999</v>
      </c>
      <c r="F68" s="5">
        <v>0</v>
      </c>
      <c r="G68" s="5">
        <v>32400939.057700001</v>
      </c>
      <c r="H68" s="6">
        <f t="shared" si="0"/>
        <v>155433652.9772</v>
      </c>
      <c r="I68" s="12"/>
      <c r="J68" s="127"/>
      <c r="K68" s="130"/>
      <c r="L68" s="13">
        <v>6</v>
      </c>
      <c r="M68" s="5" t="s">
        <v>499</v>
      </c>
      <c r="N68" s="5">
        <v>190904878.685</v>
      </c>
      <c r="O68" s="5">
        <v>0</v>
      </c>
      <c r="P68" s="5">
        <v>39132686.472999997</v>
      </c>
      <c r="Q68" s="6">
        <f t="shared" si="1"/>
        <v>230037565.15799999</v>
      </c>
    </row>
    <row r="69" spans="1:17" ht="24.95" customHeight="1">
      <c r="A69" s="132"/>
      <c r="B69" s="130"/>
      <c r="C69" s="1">
        <v>22</v>
      </c>
      <c r="D69" s="5" t="s">
        <v>119</v>
      </c>
      <c r="E69" s="5">
        <v>105749837.76629999</v>
      </c>
      <c r="F69" s="5">
        <v>0</v>
      </c>
      <c r="G69" s="5">
        <v>29425659.124299999</v>
      </c>
      <c r="H69" s="6">
        <f t="shared" si="0"/>
        <v>135175496.8906</v>
      </c>
      <c r="I69" s="12"/>
      <c r="J69" s="127"/>
      <c r="K69" s="130"/>
      <c r="L69" s="13">
        <v>7</v>
      </c>
      <c r="M69" s="5" t="s">
        <v>500</v>
      </c>
      <c r="N69" s="5">
        <v>130058210.9127</v>
      </c>
      <c r="O69" s="5">
        <v>0</v>
      </c>
      <c r="P69" s="5">
        <v>29245653.103399999</v>
      </c>
      <c r="Q69" s="6">
        <f t="shared" si="1"/>
        <v>159303864.01609999</v>
      </c>
    </row>
    <row r="70" spans="1:17" ht="24.95" customHeight="1">
      <c r="A70" s="132"/>
      <c r="B70" s="130"/>
      <c r="C70" s="1">
        <v>23</v>
      </c>
      <c r="D70" s="5" t="s">
        <v>120</v>
      </c>
      <c r="E70" s="5">
        <v>110423402.39480001</v>
      </c>
      <c r="F70" s="5">
        <v>0</v>
      </c>
      <c r="G70" s="5">
        <v>30725191.215399999</v>
      </c>
      <c r="H70" s="6">
        <f t="shared" si="0"/>
        <v>141148593.61020002</v>
      </c>
      <c r="I70" s="12"/>
      <c r="J70" s="127"/>
      <c r="K70" s="130"/>
      <c r="L70" s="13">
        <v>8</v>
      </c>
      <c r="M70" s="5" t="s">
        <v>501</v>
      </c>
      <c r="N70" s="5">
        <v>138167960.20320001</v>
      </c>
      <c r="O70" s="5">
        <v>0</v>
      </c>
      <c r="P70" s="5">
        <v>30780387.316500001</v>
      </c>
      <c r="Q70" s="6">
        <f t="shared" si="1"/>
        <v>168948347.51970002</v>
      </c>
    </row>
    <row r="71" spans="1:17" ht="24.95" customHeight="1">
      <c r="A71" s="132"/>
      <c r="B71" s="130"/>
      <c r="C71" s="1">
        <v>24</v>
      </c>
      <c r="D71" s="5" t="s">
        <v>121</v>
      </c>
      <c r="E71" s="5">
        <v>113104620.1235</v>
      </c>
      <c r="F71" s="5">
        <v>0</v>
      </c>
      <c r="G71" s="5">
        <v>28309121.8193</v>
      </c>
      <c r="H71" s="6">
        <f t="shared" si="0"/>
        <v>141413741.94280002</v>
      </c>
      <c r="I71" s="12"/>
      <c r="J71" s="127"/>
      <c r="K71" s="130"/>
      <c r="L71" s="13">
        <v>9</v>
      </c>
      <c r="M71" s="5" t="s">
        <v>502</v>
      </c>
      <c r="N71" s="5">
        <v>171647978.25260001</v>
      </c>
      <c r="O71" s="5">
        <v>0</v>
      </c>
      <c r="P71" s="5">
        <v>38916254.772</v>
      </c>
      <c r="Q71" s="6">
        <f t="shared" si="1"/>
        <v>210564233.02460003</v>
      </c>
    </row>
    <row r="72" spans="1:17" ht="24.95" customHeight="1">
      <c r="A72" s="132"/>
      <c r="B72" s="130"/>
      <c r="C72" s="1">
        <v>25</v>
      </c>
      <c r="D72" s="5" t="s">
        <v>122</v>
      </c>
      <c r="E72" s="5">
        <v>133262298.13590001</v>
      </c>
      <c r="F72" s="5">
        <v>0</v>
      </c>
      <c r="G72" s="5">
        <v>34040693.440399997</v>
      </c>
      <c r="H72" s="6">
        <f t="shared" si="0"/>
        <v>167302991.5763</v>
      </c>
      <c r="I72" s="12"/>
      <c r="J72" s="127"/>
      <c r="K72" s="130"/>
      <c r="L72" s="13">
        <v>10</v>
      </c>
      <c r="M72" s="5" t="s">
        <v>503</v>
      </c>
      <c r="N72" s="5">
        <v>119519750.9848</v>
      </c>
      <c r="O72" s="5">
        <v>0</v>
      </c>
      <c r="P72" s="5">
        <v>29228901.007199999</v>
      </c>
      <c r="Q72" s="6">
        <f t="shared" si="1"/>
        <v>148748651.99199998</v>
      </c>
    </row>
    <row r="73" spans="1:17" ht="24.95" customHeight="1">
      <c r="A73" s="132"/>
      <c r="B73" s="130"/>
      <c r="C73" s="1">
        <v>26</v>
      </c>
      <c r="D73" s="5" t="s">
        <v>123</v>
      </c>
      <c r="E73" s="5">
        <v>99267979.838699996</v>
      </c>
      <c r="F73" s="5">
        <v>0</v>
      </c>
      <c r="G73" s="5">
        <v>26009375.212000001</v>
      </c>
      <c r="H73" s="6">
        <f t="shared" ref="H73:H136" si="4">E73+F73+G73</f>
        <v>125277355.05069999</v>
      </c>
      <c r="I73" s="12"/>
      <c r="J73" s="127"/>
      <c r="K73" s="130"/>
      <c r="L73" s="13">
        <v>11</v>
      </c>
      <c r="M73" s="5" t="s">
        <v>504</v>
      </c>
      <c r="N73" s="5">
        <v>126244049.8971</v>
      </c>
      <c r="O73" s="5">
        <v>0</v>
      </c>
      <c r="P73" s="5">
        <v>31234241.2969</v>
      </c>
      <c r="Q73" s="6">
        <f t="shared" ref="Q73:Q136" si="5">SUM(N73:P73)</f>
        <v>157478291.19400001</v>
      </c>
    </row>
    <row r="74" spans="1:17" ht="24.95" customHeight="1">
      <c r="A74" s="132"/>
      <c r="B74" s="130"/>
      <c r="C74" s="1">
        <v>27</v>
      </c>
      <c r="D74" s="5" t="s">
        <v>124</v>
      </c>
      <c r="E74" s="5">
        <v>121802621.9201</v>
      </c>
      <c r="F74" s="5">
        <v>0</v>
      </c>
      <c r="G74" s="5">
        <v>30971426.8466</v>
      </c>
      <c r="H74" s="6">
        <f t="shared" si="4"/>
        <v>152774048.7667</v>
      </c>
      <c r="I74" s="12"/>
      <c r="J74" s="127"/>
      <c r="K74" s="130"/>
      <c r="L74" s="13">
        <v>12</v>
      </c>
      <c r="M74" s="5" t="s">
        <v>505</v>
      </c>
      <c r="N74" s="5">
        <v>139274627.87220001</v>
      </c>
      <c r="O74" s="5">
        <v>0</v>
      </c>
      <c r="P74" s="5">
        <v>34082299.487599999</v>
      </c>
      <c r="Q74" s="6">
        <f t="shared" si="5"/>
        <v>173356927.35980001</v>
      </c>
    </row>
    <row r="75" spans="1:17" ht="24.95" customHeight="1">
      <c r="A75" s="132"/>
      <c r="B75" s="130"/>
      <c r="C75" s="1">
        <v>28</v>
      </c>
      <c r="D75" s="5" t="s">
        <v>125</v>
      </c>
      <c r="E75" s="5">
        <v>99303330.379999995</v>
      </c>
      <c r="F75" s="5">
        <v>0</v>
      </c>
      <c r="G75" s="5">
        <v>26710608.541099999</v>
      </c>
      <c r="H75" s="6">
        <f t="shared" si="4"/>
        <v>126013938.92109999</v>
      </c>
      <c r="I75" s="12"/>
      <c r="J75" s="127"/>
      <c r="K75" s="130"/>
      <c r="L75" s="13">
        <v>13</v>
      </c>
      <c r="M75" s="5" t="s">
        <v>506</v>
      </c>
      <c r="N75" s="5">
        <v>115906912.4052</v>
      </c>
      <c r="O75" s="5">
        <v>0</v>
      </c>
      <c r="P75" s="5">
        <v>26819761.193100002</v>
      </c>
      <c r="Q75" s="6">
        <f t="shared" si="5"/>
        <v>142726673.59830001</v>
      </c>
    </row>
    <row r="76" spans="1:17" ht="24.95" customHeight="1">
      <c r="A76" s="132"/>
      <c r="B76" s="130"/>
      <c r="C76" s="1">
        <v>29</v>
      </c>
      <c r="D76" s="5" t="s">
        <v>126</v>
      </c>
      <c r="E76" s="5">
        <v>129507484.68629999</v>
      </c>
      <c r="F76" s="5">
        <v>0</v>
      </c>
      <c r="G76" s="5">
        <v>30383892.483800001</v>
      </c>
      <c r="H76" s="6">
        <f t="shared" si="4"/>
        <v>159891377.1701</v>
      </c>
      <c r="I76" s="12"/>
      <c r="J76" s="127"/>
      <c r="K76" s="130"/>
      <c r="L76" s="13">
        <v>14</v>
      </c>
      <c r="M76" s="5" t="s">
        <v>507</v>
      </c>
      <c r="N76" s="5">
        <v>133010756.852</v>
      </c>
      <c r="O76" s="5">
        <v>0</v>
      </c>
      <c r="P76" s="5">
        <v>31475498.393599998</v>
      </c>
      <c r="Q76" s="6">
        <f t="shared" si="5"/>
        <v>164486255.24559999</v>
      </c>
    </row>
    <row r="77" spans="1:17" ht="24.95" customHeight="1">
      <c r="A77" s="132"/>
      <c r="B77" s="130"/>
      <c r="C77" s="1">
        <v>30</v>
      </c>
      <c r="D77" s="5" t="s">
        <v>127</v>
      </c>
      <c r="E77" s="5">
        <v>107161068.06389999</v>
      </c>
      <c r="F77" s="5">
        <v>0</v>
      </c>
      <c r="G77" s="5">
        <v>27212364.097899999</v>
      </c>
      <c r="H77" s="6">
        <f t="shared" si="4"/>
        <v>134373432.1618</v>
      </c>
      <c r="I77" s="12"/>
      <c r="J77" s="127"/>
      <c r="K77" s="130"/>
      <c r="L77" s="13">
        <v>15</v>
      </c>
      <c r="M77" s="5" t="s">
        <v>508</v>
      </c>
      <c r="N77" s="5">
        <v>153880851.1654</v>
      </c>
      <c r="O77" s="5">
        <v>0</v>
      </c>
      <c r="P77" s="5">
        <v>32893775.263099998</v>
      </c>
      <c r="Q77" s="6">
        <f t="shared" si="5"/>
        <v>186774626.4285</v>
      </c>
    </row>
    <row r="78" spans="1:17" ht="24.95" customHeight="1">
      <c r="A78" s="132"/>
      <c r="B78" s="131"/>
      <c r="C78" s="1">
        <v>31</v>
      </c>
      <c r="D78" s="5" t="s">
        <v>128</v>
      </c>
      <c r="E78" s="5">
        <v>161979179.93889999</v>
      </c>
      <c r="F78" s="5">
        <v>0</v>
      </c>
      <c r="G78" s="5">
        <v>43252260.761399999</v>
      </c>
      <c r="H78" s="6">
        <f t="shared" si="4"/>
        <v>205231440.70029998</v>
      </c>
      <c r="I78" s="12"/>
      <c r="J78" s="127"/>
      <c r="K78" s="130"/>
      <c r="L78" s="13">
        <v>16</v>
      </c>
      <c r="M78" s="5" t="s">
        <v>509</v>
      </c>
      <c r="N78" s="5">
        <v>123288382.38860001</v>
      </c>
      <c r="O78" s="5">
        <v>0</v>
      </c>
      <c r="P78" s="5">
        <v>29468005.223900001</v>
      </c>
      <c r="Q78" s="6">
        <f t="shared" si="5"/>
        <v>152756387.61250001</v>
      </c>
    </row>
    <row r="79" spans="1:17" ht="24.95" customHeight="1">
      <c r="A79" s="1"/>
      <c r="B79" s="119" t="s">
        <v>813</v>
      </c>
      <c r="C79" s="120"/>
      <c r="D79" s="121"/>
      <c r="E79" s="15">
        <f>SUM(E48:E78)</f>
        <v>3664983583.4758</v>
      </c>
      <c r="F79" s="15">
        <f t="shared" ref="F79:G79" si="6">SUM(F48:F78)</f>
        <v>0</v>
      </c>
      <c r="G79" s="15">
        <f t="shared" si="6"/>
        <v>958915683.67320025</v>
      </c>
      <c r="H79" s="8">
        <f t="shared" si="4"/>
        <v>4623899267.1490002</v>
      </c>
      <c r="I79" s="12"/>
      <c r="J79" s="127"/>
      <c r="K79" s="130"/>
      <c r="L79" s="13">
        <v>17</v>
      </c>
      <c r="M79" s="5" t="s">
        <v>510</v>
      </c>
      <c r="N79" s="5">
        <v>121496856.1701</v>
      </c>
      <c r="O79" s="5">
        <v>0</v>
      </c>
      <c r="P79" s="5">
        <v>27124797.354899999</v>
      </c>
      <c r="Q79" s="6">
        <f t="shared" si="5"/>
        <v>148621653.52500001</v>
      </c>
    </row>
    <row r="80" spans="1:17" ht="24.95" customHeight="1">
      <c r="A80" s="132">
        <v>4</v>
      </c>
      <c r="B80" s="129" t="s">
        <v>26</v>
      </c>
      <c r="C80" s="1">
        <v>1</v>
      </c>
      <c r="D80" s="5" t="s">
        <v>129</v>
      </c>
      <c r="E80" s="5">
        <v>182190571.82010001</v>
      </c>
      <c r="F80" s="5">
        <v>0</v>
      </c>
      <c r="G80" s="5">
        <v>46296067.471299998</v>
      </c>
      <c r="H80" s="6">
        <f t="shared" si="4"/>
        <v>228486639.29140002</v>
      </c>
      <c r="I80" s="12"/>
      <c r="J80" s="127"/>
      <c r="K80" s="130"/>
      <c r="L80" s="13">
        <v>18</v>
      </c>
      <c r="M80" s="5" t="s">
        <v>511</v>
      </c>
      <c r="N80" s="5">
        <v>126083277.1156</v>
      </c>
      <c r="O80" s="5">
        <v>0</v>
      </c>
      <c r="P80" s="5">
        <v>29628125.661699999</v>
      </c>
      <c r="Q80" s="6">
        <f t="shared" si="5"/>
        <v>155711402.7773</v>
      </c>
    </row>
    <row r="81" spans="1:17" ht="24.95" customHeight="1">
      <c r="A81" s="132"/>
      <c r="B81" s="130"/>
      <c r="C81" s="1">
        <v>2</v>
      </c>
      <c r="D81" s="5" t="s">
        <v>130</v>
      </c>
      <c r="E81" s="5">
        <v>119818889.2614</v>
      </c>
      <c r="F81" s="5">
        <v>0</v>
      </c>
      <c r="G81" s="5">
        <v>31707548.204799999</v>
      </c>
      <c r="H81" s="6">
        <f t="shared" si="4"/>
        <v>151526437.46619999</v>
      </c>
      <c r="I81" s="12"/>
      <c r="J81" s="127"/>
      <c r="K81" s="130"/>
      <c r="L81" s="13">
        <v>19</v>
      </c>
      <c r="M81" s="5" t="s">
        <v>512</v>
      </c>
      <c r="N81" s="5">
        <v>152543898.035</v>
      </c>
      <c r="O81" s="5">
        <v>0</v>
      </c>
      <c r="P81" s="5">
        <v>31181159.353500001</v>
      </c>
      <c r="Q81" s="6">
        <f t="shared" si="5"/>
        <v>183725057.38850001</v>
      </c>
    </row>
    <row r="82" spans="1:17" ht="24.95" customHeight="1">
      <c r="A82" s="132"/>
      <c r="B82" s="130"/>
      <c r="C82" s="1">
        <v>3</v>
      </c>
      <c r="D82" s="5" t="s">
        <v>131</v>
      </c>
      <c r="E82" s="5">
        <v>123259753.22390001</v>
      </c>
      <c r="F82" s="5">
        <v>0</v>
      </c>
      <c r="G82" s="5">
        <v>32655151.720100001</v>
      </c>
      <c r="H82" s="6">
        <f t="shared" si="4"/>
        <v>155914904.94400001</v>
      </c>
      <c r="I82" s="12"/>
      <c r="J82" s="127"/>
      <c r="K82" s="130"/>
      <c r="L82" s="13">
        <v>20</v>
      </c>
      <c r="M82" s="5" t="s">
        <v>513</v>
      </c>
      <c r="N82" s="5">
        <v>117219439.6452</v>
      </c>
      <c r="O82" s="5">
        <v>0</v>
      </c>
      <c r="P82" s="5">
        <v>27786807.9045</v>
      </c>
      <c r="Q82" s="6">
        <f t="shared" si="5"/>
        <v>145006247.54969999</v>
      </c>
    </row>
    <row r="83" spans="1:17" ht="24.95" customHeight="1">
      <c r="A83" s="132"/>
      <c r="B83" s="130"/>
      <c r="C83" s="1">
        <v>4</v>
      </c>
      <c r="D83" s="5" t="s">
        <v>132</v>
      </c>
      <c r="E83" s="5">
        <v>148983458.10620001</v>
      </c>
      <c r="F83" s="5">
        <v>0</v>
      </c>
      <c r="G83" s="5">
        <v>40566043.232699998</v>
      </c>
      <c r="H83" s="6">
        <f t="shared" si="4"/>
        <v>189549501.3389</v>
      </c>
      <c r="I83" s="12"/>
      <c r="J83" s="128"/>
      <c r="K83" s="131"/>
      <c r="L83" s="13">
        <v>21</v>
      </c>
      <c r="M83" s="5" t="s">
        <v>514</v>
      </c>
      <c r="N83" s="5">
        <v>140012509.7071</v>
      </c>
      <c r="O83" s="5">
        <v>0</v>
      </c>
      <c r="P83" s="5">
        <v>32211648.7425</v>
      </c>
      <c r="Q83" s="6">
        <f t="shared" si="5"/>
        <v>172224158.44960001</v>
      </c>
    </row>
    <row r="84" spans="1:17" ht="24.95" customHeight="1">
      <c r="A84" s="132"/>
      <c r="B84" s="130"/>
      <c r="C84" s="1">
        <v>5</v>
      </c>
      <c r="D84" s="5" t="s">
        <v>133</v>
      </c>
      <c r="E84" s="5">
        <v>113148089.45810001</v>
      </c>
      <c r="F84" s="5">
        <v>0</v>
      </c>
      <c r="G84" s="5">
        <v>28967806.780900002</v>
      </c>
      <c r="H84" s="6">
        <f t="shared" si="4"/>
        <v>142115896.23900002</v>
      </c>
      <c r="I84" s="12"/>
      <c r="J84" s="19"/>
      <c r="K84" s="119" t="s">
        <v>831</v>
      </c>
      <c r="L84" s="120"/>
      <c r="M84" s="121"/>
      <c r="N84" s="15">
        <f>SUM(N63:N83)</f>
        <v>2885942874.5044003</v>
      </c>
      <c r="O84" s="15">
        <f t="shared" ref="O84:P84" si="7">SUM(O63:O83)</f>
        <v>0</v>
      </c>
      <c r="P84" s="15">
        <f t="shared" si="7"/>
        <v>660442065.93909991</v>
      </c>
      <c r="Q84" s="8">
        <f t="shared" si="5"/>
        <v>3546384940.4435</v>
      </c>
    </row>
    <row r="85" spans="1:17" ht="24.95" customHeight="1">
      <c r="A85" s="132"/>
      <c r="B85" s="130"/>
      <c r="C85" s="1">
        <v>6</v>
      </c>
      <c r="D85" s="5" t="s">
        <v>134</v>
      </c>
      <c r="E85" s="5">
        <v>130258681.6521</v>
      </c>
      <c r="F85" s="5">
        <v>0</v>
      </c>
      <c r="G85" s="5">
        <v>34110565.766800001</v>
      </c>
      <c r="H85" s="6">
        <f t="shared" si="4"/>
        <v>164369247.41890001</v>
      </c>
      <c r="I85" s="12"/>
      <c r="J85" s="126">
        <v>22</v>
      </c>
      <c r="K85" s="129" t="s">
        <v>44</v>
      </c>
      <c r="L85" s="13">
        <v>1</v>
      </c>
      <c r="M85" s="5" t="s">
        <v>515</v>
      </c>
      <c r="N85" s="5">
        <v>149553459.86210001</v>
      </c>
      <c r="O85" s="5">
        <v>-4284409.3099999996</v>
      </c>
      <c r="P85" s="5">
        <v>34926402.235600002</v>
      </c>
      <c r="Q85" s="6">
        <f t="shared" si="5"/>
        <v>180195452.7877</v>
      </c>
    </row>
    <row r="86" spans="1:17" ht="24.95" customHeight="1">
      <c r="A86" s="132"/>
      <c r="B86" s="130"/>
      <c r="C86" s="1">
        <v>7</v>
      </c>
      <c r="D86" s="5" t="s">
        <v>135</v>
      </c>
      <c r="E86" s="5">
        <v>120720413.1453</v>
      </c>
      <c r="F86" s="5">
        <v>0</v>
      </c>
      <c r="G86" s="5">
        <v>32049250.601199999</v>
      </c>
      <c r="H86" s="6">
        <f t="shared" si="4"/>
        <v>152769663.74650002</v>
      </c>
      <c r="I86" s="12"/>
      <c r="J86" s="127"/>
      <c r="K86" s="130"/>
      <c r="L86" s="13">
        <v>2</v>
      </c>
      <c r="M86" s="5" t="s">
        <v>516</v>
      </c>
      <c r="N86" s="5">
        <v>132239007.5535</v>
      </c>
      <c r="O86" s="5">
        <v>-4284409.3099999996</v>
      </c>
      <c r="P86" s="5">
        <v>29552746.8873</v>
      </c>
      <c r="Q86" s="6">
        <f t="shared" si="5"/>
        <v>157507345.13080001</v>
      </c>
    </row>
    <row r="87" spans="1:17" ht="24.95" customHeight="1">
      <c r="A87" s="132"/>
      <c r="B87" s="130"/>
      <c r="C87" s="1">
        <v>8</v>
      </c>
      <c r="D87" s="5" t="s">
        <v>136</v>
      </c>
      <c r="E87" s="5">
        <v>107939049.29629999</v>
      </c>
      <c r="F87" s="5">
        <v>0</v>
      </c>
      <c r="G87" s="5">
        <v>27876162.149</v>
      </c>
      <c r="H87" s="6">
        <f t="shared" si="4"/>
        <v>135815211.44529998</v>
      </c>
      <c r="I87" s="12"/>
      <c r="J87" s="127"/>
      <c r="K87" s="130"/>
      <c r="L87" s="13">
        <v>3</v>
      </c>
      <c r="M87" s="5" t="s">
        <v>517</v>
      </c>
      <c r="N87" s="5">
        <v>166892036.0871</v>
      </c>
      <c r="O87" s="5">
        <v>-4284409.3099999996</v>
      </c>
      <c r="P87" s="5">
        <v>39310136.5242</v>
      </c>
      <c r="Q87" s="6">
        <f t="shared" si="5"/>
        <v>201917763.30129999</v>
      </c>
    </row>
    <row r="88" spans="1:17" ht="24.95" customHeight="1">
      <c r="A88" s="132"/>
      <c r="B88" s="130"/>
      <c r="C88" s="1">
        <v>9</v>
      </c>
      <c r="D88" s="5" t="s">
        <v>137</v>
      </c>
      <c r="E88" s="5">
        <v>119886547.7705</v>
      </c>
      <c r="F88" s="5">
        <v>0</v>
      </c>
      <c r="G88" s="5">
        <v>32037207.929699998</v>
      </c>
      <c r="H88" s="6">
        <f t="shared" si="4"/>
        <v>151923755.70019999</v>
      </c>
      <c r="I88" s="12"/>
      <c r="J88" s="127"/>
      <c r="K88" s="130"/>
      <c r="L88" s="13">
        <v>4</v>
      </c>
      <c r="M88" s="5" t="s">
        <v>518</v>
      </c>
      <c r="N88" s="5">
        <v>132143404.91249999</v>
      </c>
      <c r="O88" s="5">
        <v>-4284409.3099999996</v>
      </c>
      <c r="P88" s="5">
        <v>30741674.776700001</v>
      </c>
      <c r="Q88" s="6">
        <f t="shared" si="5"/>
        <v>158600670.37919998</v>
      </c>
    </row>
    <row r="89" spans="1:17" ht="24.95" customHeight="1">
      <c r="A89" s="132"/>
      <c r="B89" s="130"/>
      <c r="C89" s="1">
        <v>10</v>
      </c>
      <c r="D89" s="5" t="s">
        <v>138</v>
      </c>
      <c r="E89" s="5">
        <v>189664840.29640001</v>
      </c>
      <c r="F89" s="5">
        <v>0</v>
      </c>
      <c r="G89" s="5">
        <v>50373823.713299997</v>
      </c>
      <c r="H89" s="6">
        <f t="shared" si="4"/>
        <v>240038664.0097</v>
      </c>
      <c r="I89" s="12"/>
      <c r="J89" s="127"/>
      <c r="K89" s="130"/>
      <c r="L89" s="13">
        <v>5</v>
      </c>
      <c r="M89" s="5" t="s">
        <v>519</v>
      </c>
      <c r="N89" s="5">
        <v>180681079.3549</v>
      </c>
      <c r="O89" s="5">
        <v>-4284409.3099999996</v>
      </c>
      <c r="P89" s="5">
        <v>38836435.682800002</v>
      </c>
      <c r="Q89" s="6">
        <f t="shared" si="5"/>
        <v>215233105.7277</v>
      </c>
    </row>
    <row r="90" spans="1:17" ht="24.95" customHeight="1">
      <c r="A90" s="132"/>
      <c r="B90" s="130"/>
      <c r="C90" s="1">
        <v>11</v>
      </c>
      <c r="D90" s="5" t="s">
        <v>139</v>
      </c>
      <c r="E90" s="5">
        <v>131817293.05149999</v>
      </c>
      <c r="F90" s="5">
        <v>0</v>
      </c>
      <c r="G90" s="5">
        <v>35364214.606299996</v>
      </c>
      <c r="H90" s="6">
        <f t="shared" si="4"/>
        <v>167181507.65779999</v>
      </c>
      <c r="I90" s="12"/>
      <c r="J90" s="127"/>
      <c r="K90" s="130"/>
      <c r="L90" s="13">
        <v>6</v>
      </c>
      <c r="M90" s="5" t="s">
        <v>520</v>
      </c>
      <c r="N90" s="5">
        <v>140480861.52919999</v>
      </c>
      <c r="O90" s="5">
        <v>-4284409.3099999996</v>
      </c>
      <c r="P90" s="5">
        <v>29943494.577500001</v>
      </c>
      <c r="Q90" s="6">
        <f t="shared" si="5"/>
        <v>166139946.7967</v>
      </c>
    </row>
    <row r="91" spans="1:17" ht="24.95" customHeight="1">
      <c r="A91" s="132"/>
      <c r="B91" s="130"/>
      <c r="C91" s="1">
        <v>12</v>
      </c>
      <c r="D91" s="5" t="s">
        <v>140</v>
      </c>
      <c r="E91" s="5">
        <v>161159875.36489999</v>
      </c>
      <c r="F91" s="5">
        <v>0</v>
      </c>
      <c r="G91" s="5">
        <v>41720255.934799999</v>
      </c>
      <c r="H91" s="6">
        <f t="shared" si="4"/>
        <v>202880131.29969999</v>
      </c>
      <c r="I91" s="12"/>
      <c r="J91" s="127"/>
      <c r="K91" s="130"/>
      <c r="L91" s="13">
        <v>7</v>
      </c>
      <c r="M91" s="5" t="s">
        <v>521</v>
      </c>
      <c r="N91" s="5">
        <v>117876200.87630001</v>
      </c>
      <c r="O91" s="5">
        <v>-4284409.3099999996</v>
      </c>
      <c r="P91" s="5">
        <v>26693049.690000001</v>
      </c>
      <c r="Q91" s="6">
        <f t="shared" si="5"/>
        <v>140284841.2563</v>
      </c>
    </row>
    <row r="92" spans="1:17" ht="24.95" customHeight="1">
      <c r="A92" s="132"/>
      <c r="B92" s="130"/>
      <c r="C92" s="1">
        <v>13</v>
      </c>
      <c r="D92" s="5" t="s">
        <v>141</v>
      </c>
      <c r="E92" s="5">
        <v>118411373.4091</v>
      </c>
      <c r="F92" s="5">
        <v>0</v>
      </c>
      <c r="G92" s="5">
        <v>31380175.914700001</v>
      </c>
      <c r="H92" s="6">
        <f t="shared" si="4"/>
        <v>149791549.3238</v>
      </c>
      <c r="I92" s="12"/>
      <c r="J92" s="127"/>
      <c r="K92" s="130"/>
      <c r="L92" s="13">
        <v>8</v>
      </c>
      <c r="M92" s="5" t="s">
        <v>522</v>
      </c>
      <c r="N92" s="5">
        <v>138127526.23289999</v>
      </c>
      <c r="O92" s="5">
        <v>-4284409.3099999996</v>
      </c>
      <c r="P92" s="5">
        <v>31281711.228100002</v>
      </c>
      <c r="Q92" s="6">
        <f t="shared" si="5"/>
        <v>165124828.15099999</v>
      </c>
    </row>
    <row r="93" spans="1:17" ht="24.95" customHeight="1">
      <c r="A93" s="132"/>
      <c r="B93" s="130"/>
      <c r="C93" s="1">
        <v>14</v>
      </c>
      <c r="D93" s="5" t="s">
        <v>142</v>
      </c>
      <c r="E93" s="5">
        <v>117405581.3325</v>
      </c>
      <c r="F93" s="5">
        <v>0</v>
      </c>
      <c r="G93" s="5">
        <v>31992670.228100002</v>
      </c>
      <c r="H93" s="6">
        <f t="shared" si="4"/>
        <v>149398251.56059998</v>
      </c>
      <c r="I93" s="12"/>
      <c r="J93" s="127"/>
      <c r="K93" s="130"/>
      <c r="L93" s="13">
        <v>9</v>
      </c>
      <c r="M93" s="5" t="s">
        <v>523</v>
      </c>
      <c r="N93" s="5">
        <v>135462201.3163</v>
      </c>
      <c r="O93" s="5">
        <v>-4284409.3099999996</v>
      </c>
      <c r="P93" s="5">
        <v>29391819.1195</v>
      </c>
      <c r="Q93" s="6">
        <f t="shared" si="5"/>
        <v>160569611.12580001</v>
      </c>
    </row>
    <row r="94" spans="1:17" ht="24.95" customHeight="1">
      <c r="A94" s="132"/>
      <c r="B94" s="130"/>
      <c r="C94" s="1">
        <v>15</v>
      </c>
      <c r="D94" s="5" t="s">
        <v>143</v>
      </c>
      <c r="E94" s="5">
        <v>140912406.03130001</v>
      </c>
      <c r="F94" s="5">
        <v>0</v>
      </c>
      <c r="G94" s="5">
        <v>37111747.535700001</v>
      </c>
      <c r="H94" s="6">
        <f t="shared" si="4"/>
        <v>178024153.567</v>
      </c>
      <c r="I94" s="12"/>
      <c r="J94" s="127"/>
      <c r="K94" s="130"/>
      <c r="L94" s="13">
        <v>10</v>
      </c>
      <c r="M94" s="5" t="s">
        <v>524</v>
      </c>
      <c r="N94" s="5">
        <v>143214280.0986</v>
      </c>
      <c r="O94" s="5">
        <v>-4284409.3099999996</v>
      </c>
      <c r="P94" s="5">
        <v>31108538.956300002</v>
      </c>
      <c r="Q94" s="6">
        <f t="shared" si="5"/>
        <v>170038409.74489999</v>
      </c>
    </row>
    <row r="95" spans="1:17" ht="24.95" customHeight="1">
      <c r="A95" s="132"/>
      <c r="B95" s="130"/>
      <c r="C95" s="1">
        <v>16</v>
      </c>
      <c r="D95" s="5" t="s">
        <v>144</v>
      </c>
      <c r="E95" s="5">
        <v>134645791.41139999</v>
      </c>
      <c r="F95" s="5">
        <v>0</v>
      </c>
      <c r="G95" s="5">
        <v>36319285.923600003</v>
      </c>
      <c r="H95" s="6">
        <f t="shared" si="4"/>
        <v>170965077.33499998</v>
      </c>
      <c r="I95" s="12"/>
      <c r="J95" s="127"/>
      <c r="K95" s="130"/>
      <c r="L95" s="13">
        <v>11</v>
      </c>
      <c r="M95" s="5" t="s">
        <v>44</v>
      </c>
      <c r="N95" s="5">
        <v>126069901.38420001</v>
      </c>
      <c r="O95" s="5">
        <v>-4284409.3099999996</v>
      </c>
      <c r="P95" s="5">
        <v>29120758.092700001</v>
      </c>
      <c r="Q95" s="6">
        <f t="shared" si="5"/>
        <v>150906250.16690001</v>
      </c>
    </row>
    <row r="96" spans="1:17" ht="24.95" customHeight="1">
      <c r="A96" s="132"/>
      <c r="B96" s="130"/>
      <c r="C96" s="1">
        <v>17</v>
      </c>
      <c r="D96" s="5" t="s">
        <v>145</v>
      </c>
      <c r="E96" s="5">
        <v>112795981.9562</v>
      </c>
      <c r="F96" s="5">
        <v>0</v>
      </c>
      <c r="G96" s="5">
        <v>29797607.4027</v>
      </c>
      <c r="H96" s="6">
        <f t="shared" si="4"/>
        <v>142593589.35890001</v>
      </c>
      <c r="I96" s="12"/>
      <c r="J96" s="127"/>
      <c r="K96" s="130"/>
      <c r="L96" s="13">
        <v>12</v>
      </c>
      <c r="M96" s="5" t="s">
        <v>525</v>
      </c>
      <c r="N96" s="5">
        <v>160954360.8971</v>
      </c>
      <c r="O96" s="5">
        <v>-4284409.3099999996</v>
      </c>
      <c r="P96" s="5">
        <v>34459967.363600001</v>
      </c>
      <c r="Q96" s="6">
        <f t="shared" si="5"/>
        <v>191129918.95069999</v>
      </c>
    </row>
    <row r="97" spans="1:17" ht="24.95" customHeight="1">
      <c r="A97" s="132"/>
      <c r="B97" s="130"/>
      <c r="C97" s="1">
        <v>18</v>
      </c>
      <c r="D97" s="5" t="s">
        <v>146</v>
      </c>
      <c r="E97" s="5">
        <v>116877180.7881</v>
      </c>
      <c r="F97" s="5">
        <v>0</v>
      </c>
      <c r="G97" s="5">
        <v>30586099.642700002</v>
      </c>
      <c r="H97" s="6">
        <f t="shared" si="4"/>
        <v>147463280.43080002</v>
      </c>
      <c r="I97" s="12"/>
      <c r="J97" s="127"/>
      <c r="K97" s="130"/>
      <c r="L97" s="13">
        <v>13</v>
      </c>
      <c r="M97" s="5" t="s">
        <v>526</v>
      </c>
      <c r="N97" s="5">
        <v>106239484.1937</v>
      </c>
      <c r="O97" s="5">
        <v>-4284409.3099999996</v>
      </c>
      <c r="P97" s="5">
        <v>24285995.478300001</v>
      </c>
      <c r="Q97" s="6">
        <f t="shared" si="5"/>
        <v>126241070.362</v>
      </c>
    </row>
    <row r="98" spans="1:17" ht="24.95" customHeight="1">
      <c r="A98" s="132"/>
      <c r="B98" s="130"/>
      <c r="C98" s="1">
        <v>19</v>
      </c>
      <c r="D98" s="5" t="s">
        <v>147</v>
      </c>
      <c r="E98" s="5">
        <v>126217431.3999</v>
      </c>
      <c r="F98" s="5">
        <v>0</v>
      </c>
      <c r="G98" s="5">
        <v>32990799.142000001</v>
      </c>
      <c r="H98" s="6">
        <f t="shared" si="4"/>
        <v>159208230.54190001</v>
      </c>
      <c r="I98" s="12"/>
      <c r="J98" s="127"/>
      <c r="K98" s="130"/>
      <c r="L98" s="13">
        <v>14</v>
      </c>
      <c r="M98" s="5" t="s">
        <v>527</v>
      </c>
      <c r="N98" s="5">
        <v>154456258.07929999</v>
      </c>
      <c r="O98" s="5">
        <v>-4284409.3099999996</v>
      </c>
      <c r="P98" s="5">
        <v>34251945.349399999</v>
      </c>
      <c r="Q98" s="6">
        <f t="shared" si="5"/>
        <v>184423794.11869997</v>
      </c>
    </row>
    <row r="99" spans="1:17" ht="24.95" customHeight="1">
      <c r="A99" s="132"/>
      <c r="B99" s="130"/>
      <c r="C99" s="1">
        <v>20</v>
      </c>
      <c r="D99" s="5" t="s">
        <v>148</v>
      </c>
      <c r="E99" s="5">
        <v>127728849.197</v>
      </c>
      <c r="F99" s="5">
        <v>0</v>
      </c>
      <c r="G99" s="5">
        <v>33986035.123800002</v>
      </c>
      <c r="H99" s="6">
        <f t="shared" si="4"/>
        <v>161714884.32080001</v>
      </c>
      <c r="I99" s="12"/>
      <c r="J99" s="127"/>
      <c r="K99" s="130"/>
      <c r="L99" s="13">
        <v>15</v>
      </c>
      <c r="M99" s="5" t="s">
        <v>528</v>
      </c>
      <c r="N99" s="5">
        <v>103139768.0898</v>
      </c>
      <c r="O99" s="5">
        <v>-4284409.3099999996</v>
      </c>
      <c r="P99" s="5">
        <v>23988965.338500001</v>
      </c>
      <c r="Q99" s="6">
        <f t="shared" si="5"/>
        <v>122844324.11829999</v>
      </c>
    </row>
    <row r="100" spans="1:17" ht="24.95" customHeight="1">
      <c r="A100" s="132"/>
      <c r="B100" s="131"/>
      <c r="C100" s="1">
        <v>21</v>
      </c>
      <c r="D100" s="5" t="s">
        <v>149</v>
      </c>
      <c r="E100" s="5">
        <v>122638504.5909</v>
      </c>
      <c r="F100" s="5">
        <v>0</v>
      </c>
      <c r="G100" s="5">
        <v>32696392.824499998</v>
      </c>
      <c r="H100" s="6">
        <f t="shared" si="4"/>
        <v>155334897.4154</v>
      </c>
      <c r="I100" s="12"/>
      <c r="J100" s="127"/>
      <c r="K100" s="130"/>
      <c r="L100" s="13">
        <v>16</v>
      </c>
      <c r="M100" s="5" t="s">
        <v>529</v>
      </c>
      <c r="N100" s="5">
        <v>149529157.9368</v>
      </c>
      <c r="O100" s="5">
        <v>-4284409.3099999996</v>
      </c>
      <c r="P100" s="5">
        <v>34778728.134300001</v>
      </c>
      <c r="Q100" s="6">
        <f t="shared" si="5"/>
        <v>180023476.76109999</v>
      </c>
    </row>
    <row r="101" spans="1:17" ht="24.95" customHeight="1">
      <c r="A101" s="1"/>
      <c r="B101" s="119" t="s">
        <v>814</v>
      </c>
      <c r="C101" s="120"/>
      <c r="D101" s="121"/>
      <c r="E101" s="15">
        <f>SUM(E80:E100)</f>
        <v>2766480562.5631003</v>
      </c>
      <c r="F101" s="15">
        <f t="shared" ref="F101:G101" si="8">SUM(F80:F100)</f>
        <v>0</v>
      </c>
      <c r="G101" s="15">
        <f t="shared" si="8"/>
        <v>730584911.84869981</v>
      </c>
      <c r="H101" s="8">
        <f t="shared" si="4"/>
        <v>3497065474.4118004</v>
      </c>
      <c r="I101" s="12"/>
      <c r="J101" s="127"/>
      <c r="K101" s="130"/>
      <c r="L101" s="13">
        <v>17</v>
      </c>
      <c r="M101" s="5" t="s">
        <v>530</v>
      </c>
      <c r="N101" s="5">
        <v>187010437.89399999</v>
      </c>
      <c r="O101" s="5">
        <v>-4284409.3099999996</v>
      </c>
      <c r="P101" s="5">
        <v>42869586.945699997</v>
      </c>
      <c r="Q101" s="6">
        <f t="shared" si="5"/>
        <v>225595615.52969998</v>
      </c>
    </row>
    <row r="102" spans="1:17" ht="24.95" customHeight="1">
      <c r="A102" s="132">
        <v>5</v>
      </c>
      <c r="B102" s="129" t="s">
        <v>27</v>
      </c>
      <c r="C102" s="1">
        <v>1</v>
      </c>
      <c r="D102" s="5" t="s">
        <v>150</v>
      </c>
      <c r="E102" s="5">
        <v>206781777.19159999</v>
      </c>
      <c r="F102" s="5">
        <v>0</v>
      </c>
      <c r="G102" s="5">
        <v>42655359.252999999</v>
      </c>
      <c r="H102" s="6">
        <f t="shared" si="4"/>
        <v>249437136.44459999</v>
      </c>
      <c r="I102" s="12"/>
      <c r="J102" s="127"/>
      <c r="K102" s="130"/>
      <c r="L102" s="13">
        <v>18</v>
      </c>
      <c r="M102" s="5" t="s">
        <v>531</v>
      </c>
      <c r="N102" s="5">
        <v>141263291.58160001</v>
      </c>
      <c r="O102" s="5">
        <v>-4284409.3099999996</v>
      </c>
      <c r="P102" s="5">
        <v>32097921.796</v>
      </c>
      <c r="Q102" s="6">
        <f t="shared" si="5"/>
        <v>169076804.06760001</v>
      </c>
    </row>
    <row r="103" spans="1:17" ht="24.95" customHeight="1">
      <c r="A103" s="132"/>
      <c r="B103" s="130"/>
      <c r="C103" s="1">
        <v>2</v>
      </c>
      <c r="D103" s="5" t="s">
        <v>27</v>
      </c>
      <c r="E103" s="5">
        <v>249710774.50009999</v>
      </c>
      <c r="F103" s="5">
        <v>0</v>
      </c>
      <c r="G103" s="5">
        <v>53714837.525799997</v>
      </c>
      <c r="H103" s="6">
        <f t="shared" si="4"/>
        <v>303425612.02590001</v>
      </c>
      <c r="I103" s="12"/>
      <c r="J103" s="127"/>
      <c r="K103" s="130"/>
      <c r="L103" s="13">
        <v>19</v>
      </c>
      <c r="M103" s="5" t="s">
        <v>532</v>
      </c>
      <c r="N103" s="5">
        <v>133754574.66760001</v>
      </c>
      <c r="O103" s="5">
        <v>-4284409.3099999996</v>
      </c>
      <c r="P103" s="5">
        <v>28616311.436099999</v>
      </c>
      <c r="Q103" s="6">
        <f t="shared" si="5"/>
        <v>158086476.79370001</v>
      </c>
    </row>
    <row r="104" spans="1:17" ht="24.95" customHeight="1">
      <c r="A104" s="132"/>
      <c r="B104" s="130"/>
      <c r="C104" s="1">
        <v>3</v>
      </c>
      <c r="D104" s="5" t="s">
        <v>151</v>
      </c>
      <c r="E104" s="5">
        <v>109210124.8866</v>
      </c>
      <c r="F104" s="5">
        <v>0</v>
      </c>
      <c r="G104" s="5">
        <v>26158312.011799999</v>
      </c>
      <c r="H104" s="6">
        <f t="shared" si="4"/>
        <v>135368436.89840001</v>
      </c>
      <c r="I104" s="12"/>
      <c r="J104" s="127"/>
      <c r="K104" s="130"/>
      <c r="L104" s="13">
        <v>20</v>
      </c>
      <c r="M104" s="5" t="s">
        <v>533</v>
      </c>
      <c r="N104" s="5">
        <v>143417241.5571</v>
      </c>
      <c r="O104" s="5">
        <v>-4284409.3099999996</v>
      </c>
      <c r="P104" s="5">
        <v>31349190.555500001</v>
      </c>
      <c r="Q104" s="6">
        <f t="shared" si="5"/>
        <v>170482022.8026</v>
      </c>
    </row>
    <row r="105" spans="1:17" ht="24.95" customHeight="1">
      <c r="A105" s="132"/>
      <c r="B105" s="130"/>
      <c r="C105" s="1">
        <v>4</v>
      </c>
      <c r="D105" s="5" t="s">
        <v>152</v>
      </c>
      <c r="E105" s="5">
        <v>129068524.1666</v>
      </c>
      <c r="F105" s="5">
        <v>0</v>
      </c>
      <c r="G105" s="5">
        <v>30646191.862500001</v>
      </c>
      <c r="H105" s="6">
        <f t="shared" si="4"/>
        <v>159714716.0291</v>
      </c>
      <c r="I105" s="12"/>
      <c r="J105" s="128"/>
      <c r="K105" s="131"/>
      <c r="L105" s="13">
        <v>21</v>
      </c>
      <c r="M105" s="5" t="s">
        <v>534</v>
      </c>
      <c r="N105" s="5">
        <v>140328817.7247</v>
      </c>
      <c r="O105" s="5">
        <v>-4284409.3099999996</v>
      </c>
      <c r="P105" s="5">
        <v>30752237.343400002</v>
      </c>
      <c r="Q105" s="6">
        <f t="shared" si="5"/>
        <v>166796645.7581</v>
      </c>
    </row>
    <row r="106" spans="1:17" ht="24.95" customHeight="1">
      <c r="A106" s="132"/>
      <c r="B106" s="130"/>
      <c r="C106" s="1">
        <v>5</v>
      </c>
      <c r="D106" s="5" t="s">
        <v>153</v>
      </c>
      <c r="E106" s="5">
        <v>163728738.32449999</v>
      </c>
      <c r="F106" s="5">
        <v>0</v>
      </c>
      <c r="G106" s="5">
        <v>37419353.659199998</v>
      </c>
      <c r="H106" s="6">
        <f t="shared" si="4"/>
        <v>201148091.98369998</v>
      </c>
      <c r="I106" s="12"/>
      <c r="J106" s="19"/>
      <c r="K106" s="119" t="s">
        <v>832</v>
      </c>
      <c r="L106" s="120"/>
      <c r="M106" s="121"/>
      <c r="N106" s="15">
        <f>SUM(N85:N105)</f>
        <v>2982833351.8292999</v>
      </c>
      <c r="O106" s="15">
        <f t="shared" ref="O106:P106" si="9">SUM(O85:O105)</f>
        <v>-89972595.51000002</v>
      </c>
      <c r="P106" s="15">
        <f t="shared" si="9"/>
        <v>668357617.5115</v>
      </c>
      <c r="Q106" s="8">
        <f t="shared" si="5"/>
        <v>3561218373.8307996</v>
      </c>
    </row>
    <row r="107" spans="1:17" ht="24.95" customHeight="1">
      <c r="A107" s="132"/>
      <c r="B107" s="130"/>
      <c r="C107" s="1">
        <v>6</v>
      </c>
      <c r="D107" s="5" t="s">
        <v>154</v>
      </c>
      <c r="E107" s="5">
        <v>108418675.6383</v>
      </c>
      <c r="F107" s="5">
        <v>0</v>
      </c>
      <c r="G107" s="5">
        <v>26543677.5024</v>
      </c>
      <c r="H107" s="6">
        <f t="shared" si="4"/>
        <v>134962353.14070001</v>
      </c>
      <c r="I107" s="12"/>
      <c r="J107" s="126">
        <v>23</v>
      </c>
      <c r="K107" s="129" t="s">
        <v>45</v>
      </c>
      <c r="L107" s="13">
        <v>1</v>
      </c>
      <c r="M107" s="5" t="s">
        <v>535</v>
      </c>
      <c r="N107" s="5">
        <v>121195335.0002</v>
      </c>
      <c r="O107" s="5">
        <v>0</v>
      </c>
      <c r="P107" s="5">
        <v>29417595.4005</v>
      </c>
      <c r="Q107" s="6">
        <f t="shared" si="5"/>
        <v>150612930.4007</v>
      </c>
    </row>
    <row r="108" spans="1:17" ht="24.95" customHeight="1">
      <c r="A108" s="132"/>
      <c r="B108" s="130"/>
      <c r="C108" s="1">
        <v>7</v>
      </c>
      <c r="D108" s="5" t="s">
        <v>155</v>
      </c>
      <c r="E108" s="5">
        <v>172968110.70109999</v>
      </c>
      <c r="F108" s="5">
        <v>0</v>
      </c>
      <c r="G108" s="5">
        <v>39760004.983499996</v>
      </c>
      <c r="H108" s="6">
        <f t="shared" si="4"/>
        <v>212728115.6846</v>
      </c>
      <c r="I108" s="12"/>
      <c r="J108" s="127"/>
      <c r="K108" s="130"/>
      <c r="L108" s="13">
        <v>2</v>
      </c>
      <c r="M108" s="5" t="s">
        <v>536</v>
      </c>
      <c r="N108" s="5">
        <v>199298702.5386</v>
      </c>
      <c r="O108" s="5">
        <v>0</v>
      </c>
      <c r="P108" s="5">
        <v>35003242.1351</v>
      </c>
      <c r="Q108" s="6">
        <f t="shared" si="5"/>
        <v>234301944.6737</v>
      </c>
    </row>
    <row r="109" spans="1:17" ht="24.95" customHeight="1">
      <c r="A109" s="132"/>
      <c r="B109" s="130"/>
      <c r="C109" s="1">
        <v>8</v>
      </c>
      <c r="D109" s="5" t="s">
        <v>156</v>
      </c>
      <c r="E109" s="5">
        <v>174606266.7462</v>
      </c>
      <c r="F109" s="5">
        <v>0</v>
      </c>
      <c r="G109" s="5">
        <v>37343397.3675</v>
      </c>
      <c r="H109" s="6">
        <f t="shared" si="4"/>
        <v>211949664.1137</v>
      </c>
      <c r="I109" s="12"/>
      <c r="J109" s="127"/>
      <c r="K109" s="130"/>
      <c r="L109" s="13">
        <v>3</v>
      </c>
      <c r="M109" s="5" t="s">
        <v>537</v>
      </c>
      <c r="N109" s="5">
        <v>152749945.34549999</v>
      </c>
      <c r="O109" s="5">
        <v>0</v>
      </c>
      <c r="P109" s="5">
        <v>34465694.951099999</v>
      </c>
      <c r="Q109" s="6">
        <f t="shared" si="5"/>
        <v>187215640.29659998</v>
      </c>
    </row>
    <row r="110" spans="1:17" ht="24.95" customHeight="1">
      <c r="A110" s="132"/>
      <c r="B110" s="130"/>
      <c r="C110" s="1">
        <v>9</v>
      </c>
      <c r="D110" s="5" t="s">
        <v>157</v>
      </c>
      <c r="E110" s="5">
        <v>122816182.52689999</v>
      </c>
      <c r="F110" s="5">
        <v>0</v>
      </c>
      <c r="G110" s="5">
        <v>31053018.874000002</v>
      </c>
      <c r="H110" s="6">
        <f t="shared" si="4"/>
        <v>153869201.40090001</v>
      </c>
      <c r="I110" s="12"/>
      <c r="J110" s="127"/>
      <c r="K110" s="130"/>
      <c r="L110" s="13">
        <v>4</v>
      </c>
      <c r="M110" s="5" t="s">
        <v>35</v>
      </c>
      <c r="N110" s="5">
        <v>93021318.589200005</v>
      </c>
      <c r="O110" s="5">
        <v>0</v>
      </c>
      <c r="P110" s="5">
        <v>24601535.929699998</v>
      </c>
      <c r="Q110" s="6">
        <f t="shared" si="5"/>
        <v>117622854.51890001</v>
      </c>
    </row>
    <row r="111" spans="1:17" ht="24.95" customHeight="1">
      <c r="A111" s="132"/>
      <c r="B111" s="130"/>
      <c r="C111" s="1">
        <v>10</v>
      </c>
      <c r="D111" s="5" t="s">
        <v>158</v>
      </c>
      <c r="E111" s="5">
        <v>140660372.5316</v>
      </c>
      <c r="F111" s="5">
        <v>0</v>
      </c>
      <c r="G111" s="5">
        <v>35966092.492399998</v>
      </c>
      <c r="H111" s="6">
        <f t="shared" si="4"/>
        <v>176626465.02399999</v>
      </c>
      <c r="I111" s="12"/>
      <c r="J111" s="127"/>
      <c r="K111" s="130"/>
      <c r="L111" s="13">
        <v>5</v>
      </c>
      <c r="M111" s="5" t="s">
        <v>538</v>
      </c>
      <c r="N111" s="5">
        <v>161401695.28330001</v>
      </c>
      <c r="O111" s="5">
        <v>0</v>
      </c>
      <c r="P111" s="5">
        <v>34773354.935099997</v>
      </c>
      <c r="Q111" s="6">
        <f t="shared" si="5"/>
        <v>196175050.2184</v>
      </c>
    </row>
    <row r="112" spans="1:17" ht="24.95" customHeight="1">
      <c r="A112" s="132"/>
      <c r="B112" s="130"/>
      <c r="C112" s="1">
        <v>11</v>
      </c>
      <c r="D112" s="5" t="s">
        <v>159</v>
      </c>
      <c r="E112" s="5">
        <v>108838548.69859999</v>
      </c>
      <c r="F112" s="5">
        <v>0</v>
      </c>
      <c r="G112" s="5">
        <v>28423410.7093</v>
      </c>
      <c r="H112" s="6">
        <f t="shared" si="4"/>
        <v>137261959.40790001</v>
      </c>
      <c r="I112" s="12"/>
      <c r="J112" s="127"/>
      <c r="K112" s="130"/>
      <c r="L112" s="13">
        <v>6</v>
      </c>
      <c r="M112" s="5" t="s">
        <v>539</v>
      </c>
      <c r="N112" s="5">
        <v>138722704.36149999</v>
      </c>
      <c r="O112" s="5">
        <v>0</v>
      </c>
      <c r="P112" s="5">
        <v>34656830.314000003</v>
      </c>
      <c r="Q112" s="6">
        <f t="shared" si="5"/>
        <v>173379534.67550001</v>
      </c>
    </row>
    <row r="113" spans="1:17" ht="24.95" customHeight="1">
      <c r="A113" s="132"/>
      <c r="B113" s="130"/>
      <c r="C113" s="1">
        <v>12</v>
      </c>
      <c r="D113" s="5" t="s">
        <v>160</v>
      </c>
      <c r="E113" s="5">
        <v>168547834.1198</v>
      </c>
      <c r="F113" s="5">
        <v>0</v>
      </c>
      <c r="G113" s="5">
        <v>40404657.939400002</v>
      </c>
      <c r="H113" s="6">
        <f t="shared" si="4"/>
        <v>208952492.05919999</v>
      </c>
      <c r="I113" s="12"/>
      <c r="J113" s="127"/>
      <c r="K113" s="130"/>
      <c r="L113" s="13">
        <v>7</v>
      </c>
      <c r="M113" s="5" t="s">
        <v>540</v>
      </c>
      <c r="N113" s="5">
        <v>140217749.289</v>
      </c>
      <c r="O113" s="5">
        <v>0</v>
      </c>
      <c r="P113" s="5">
        <v>34951573.019100003</v>
      </c>
      <c r="Q113" s="6">
        <f t="shared" si="5"/>
        <v>175169322.30810001</v>
      </c>
    </row>
    <row r="114" spans="1:17" ht="24.95" customHeight="1">
      <c r="A114" s="132"/>
      <c r="B114" s="130"/>
      <c r="C114" s="1">
        <v>13</v>
      </c>
      <c r="D114" s="5" t="s">
        <v>161</v>
      </c>
      <c r="E114" s="5">
        <v>138622549.8592</v>
      </c>
      <c r="F114" s="5">
        <v>0</v>
      </c>
      <c r="G114" s="5">
        <v>30423907.019400001</v>
      </c>
      <c r="H114" s="6">
        <f t="shared" si="4"/>
        <v>169046456.8786</v>
      </c>
      <c r="I114" s="12"/>
      <c r="J114" s="127"/>
      <c r="K114" s="130"/>
      <c r="L114" s="13">
        <v>8</v>
      </c>
      <c r="M114" s="5" t="s">
        <v>541</v>
      </c>
      <c r="N114" s="5">
        <v>165347489.71939999</v>
      </c>
      <c r="O114" s="5">
        <v>0</v>
      </c>
      <c r="P114" s="5">
        <v>45445180.282499999</v>
      </c>
      <c r="Q114" s="6">
        <f t="shared" si="5"/>
        <v>210792670.00189999</v>
      </c>
    </row>
    <row r="115" spans="1:17" ht="24.95" customHeight="1">
      <c r="A115" s="132"/>
      <c r="B115" s="130"/>
      <c r="C115" s="1">
        <v>14</v>
      </c>
      <c r="D115" s="5" t="s">
        <v>162</v>
      </c>
      <c r="E115" s="5">
        <v>161867550.3867</v>
      </c>
      <c r="F115" s="5">
        <v>0</v>
      </c>
      <c r="G115" s="5">
        <v>38219283.073299997</v>
      </c>
      <c r="H115" s="6">
        <f t="shared" si="4"/>
        <v>200086833.46000001</v>
      </c>
      <c r="I115" s="12"/>
      <c r="J115" s="127"/>
      <c r="K115" s="130"/>
      <c r="L115" s="13">
        <v>9</v>
      </c>
      <c r="M115" s="5" t="s">
        <v>542</v>
      </c>
      <c r="N115" s="5">
        <v>119535394.7053</v>
      </c>
      <c r="O115" s="5">
        <v>0</v>
      </c>
      <c r="P115" s="5">
        <v>30909473.849399999</v>
      </c>
      <c r="Q115" s="6">
        <f t="shared" si="5"/>
        <v>150444868.55470002</v>
      </c>
    </row>
    <row r="116" spans="1:17" ht="24.95" customHeight="1">
      <c r="A116" s="132"/>
      <c r="B116" s="130"/>
      <c r="C116" s="1">
        <v>15</v>
      </c>
      <c r="D116" s="5" t="s">
        <v>163</v>
      </c>
      <c r="E116" s="5">
        <v>207429685.62079999</v>
      </c>
      <c r="F116" s="5">
        <v>0</v>
      </c>
      <c r="G116" s="5">
        <v>46541845.577100001</v>
      </c>
      <c r="H116" s="6">
        <f t="shared" si="4"/>
        <v>253971531.1979</v>
      </c>
      <c r="I116" s="12"/>
      <c r="J116" s="127"/>
      <c r="K116" s="130"/>
      <c r="L116" s="13">
        <v>10</v>
      </c>
      <c r="M116" s="5" t="s">
        <v>543</v>
      </c>
      <c r="N116" s="5">
        <v>158961405.3251</v>
      </c>
      <c r="O116" s="5">
        <v>0</v>
      </c>
      <c r="P116" s="5">
        <v>29264808.209600002</v>
      </c>
      <c r="Q116" s="6">
        <f t="shared" si="5"/>
        <v>188226213.53470001</v>
      </c>
    </row>
    <row r="117" spans="1:17" ht="24.95" customHeight="1">
      <c r="A117" s="132"/>
      <c r="B117" s="130"/>
      <c r="C117" s="1">
        <v>16</v>
      </c>
      <c r="D117" s="5" t="s">
        <v>164</v>
      </c>
      <c r="E117" s="5">
        <v>155505916.02329999</v>
      </c>
      <c r="F117" s="5">
        <v>0</v>
      </c>
      <c r="G117" s="5">
        <v>36236413.466799997</v>
      </c>
      <c r="H117" s="6">
        <f t="shared" si="4"/>
        <v>191742329.4901</v>
      </c>
      <c r="I117" s="12"/>
      <c r="J117" s="127"/>
      <c r="K117" s="130"/>
      <c r="L117" s="13">
        <v>11</v>
      </c>
      <c r="M117" s="5" t="s">
        <v>544</v>
      </c>
      <c r="N117" s="5">
        <v>126013372.13699999</v>
      </c>
      <c r="O117" s="5">
        <v>0</v>
      </c>
      <c r="P117" s="5">
        <v>28230618.558400001</v>
      </c>
      <c r="Q117" s="6">
        <f t="shared" si="5"/>
        <v>154243990.6954</v>
      </c>
    </row>
    <row r="118" spans="1:17" ht="24.95" customHeight="1">
      <c r="A118" s="132"/>
      <c r="B118" s="130"/>
      <c r="C118" s="1">
        <v>17</v>
      </c>
      <c r="D118" s="5" t="s">
        <v>165</v>
      </c>
      <c r="E118" s="5">
        <v>152951992.08570001</v>
      </c>
      <c r="F118" s="5">
        <v>0</v>
      </c>
      <c r="G118" s="5">
        <v>35292779.323700003</v>
      </c>
      <c r="H118" s="6">
        <f t="shared" si="4"/>
        <v>188244771.40940002</v>
      </c>
      <c r="I118" s="12"/>
      <c r="J118" s="127"/>
      <c r="K118" s="130"/>
      <c r="L118" s="13">
        <v>12</v>
      </c>
      <c r="M118" s="5" t="s">
        <v>545</v>
      </c>
      <c r="N118" s="5">
        <v>111929213.78659999</v>
      </c>
      <c r="O118" s="5">
        <v>0</v>
      </c>
      <c r="P118" s="5">
        <v>26944407.4113</v>
      </c>
      <c r="Q118" s="6">
        <f t="shared" si="5"/>
        <v>138873621.1979</v>
      </c>
    </row>
    <row r="119" spans="1:17" ht="24.95" customHeight="1">
      <c r="A119" s="132"/>
      <c r="B119" s="130"/>
      <c r="C119" s="1">
        <v>18</v>
      </c>
      <c r="D119" s="5" t="s">
        <v>166</v>
      </c>
      <c r="E119" s="5">
        <v>215097872.89629999</v>
      </c>
      <c r="F119" s="5">
        <v>0</v>
      </c>
      <c r="G119" s="5">
        <v>44066841.0955</v>
      </c>
      <c r="H119" s="6">
        <f t="shared" si="4"/>
        <v>259164713.99179998</v>
      </c>
      <c r="I119" s="12"/>
      <c r="J119" s="127"/>
      <c r="K119" s="130"/>
      <c r="L119" s="13">
        <v>13</v>
      </c>
      <c r="M119" s="5" t="s">
        <v>546</v>
      </c>
      <c r="N119" s="5">
        <v>93653057.349299997</v>
      </c>
      <c r="O119" s="5">
        <v>0</v>
      </c>
      <c r="P119" s="5">
        <v>24787827.313000001</v>
      </c>
      <c r="Q119" s="6">
        <f t="shared" si="5"/>
        <v>118440884.66229999</v>
      </c>
    </row>
    <row r="120" spans="1:17" ht="24.95" customHeight="1">
      <c r="A120" s="132"/>
      <c r="B120" s="130"/>
      <c r="C120" s="1">
        <v>19</v>
      </c>
      <c r="D120" s="5" t="s">
        <v>167</v>
      </c>
      <c r="E120" s="5">
        <v>119714439.58840001</v>
      </c>
      <c r="F120" s="5">
        <v>0</v>
      </c>
      <c r="G120" s="5">
        <v>28210611.993000001</v>
      </c>
      <c r="H120" s="6">
        <f t="shared" si="4"/>
        <v>147925051.58140001</v>
      </c>
      <c r="I120" s="12"/>
      <c r="J120" s="127"/>
      <c r="K120" s="130"/>
      <c r="L120" s="13">
        <v>14</v>
      </c>
      <c r="M120" s="5" t="s">
        <v>547</v>
      </c>
      <c r="N120" s="5">
        <v>93255923.320899993</v>
      </c>
      <c r="O120" s="5">
        <v>0</v>
      </c>
      <c r="P120" s="5">
        <v>24930388.324700002</v>
      </c>
      <c r="Q120" s="6">
        <f t="shared" si="5"/>
        <v>118186311.64559999</v>
      </c>
    </row>
    <row r="121" spans="1:17" ht="24.95" customHeight="1">
      <c r="A121" s="132"/>
      <c r="B121" s="131"/>
      <c r="C121" s="1">
        <v>20</v>
      </c>
      <c r="D121" s="5" t="s">
        <v>168</v>
      </c>
      <c r="E121" s="5">
        <v>133956954.0236</v>
      </c>
      <c r="F121" s="5">
        <v>0</v>
      </c>
      <c r="G121" s="5">
        <v>33373285.1173</v>
      </c>
      <c r="H121" s="6">
        <f t="shared" si="4"/>
        <v>167330239.14089999</v>
      </c>
      <c r="I121" s="12"/>
      <c r="J121" s="127"/>
      <c r="K121" s="130"/>
      <c r="L121" s="13">
        <v>15</v>
      </c>
      <c r="M121" s="5" t="s">
        <v>548</v>
      </c>
      <c r="N121" s="5">
        <v>106482750.699</v>
      </c>
      <c r="O121" s="5">
        <v>0</v>
      </c>
      <c r="P121" s="5">
        <v>27252471.060400002</v>
      </c>
      <c r="Q121" s="6">
        <f t="shared" si="5"/>
        <v>133735221.75940001</v>
      </c>
    </row>
    <row r="122" spans="1:17" ht="24.95" customHeight="1">
      <c r="A122" s="1"/>
      <c r="B122" s="119" t="s">
        <v>815</v>
      </c>
      <c r="C122" s="120"/>
      <c r="D122" s="121"/>
      <c r="E122" s="15">
        <f>SUM(E102:E121)</f>
        <v>3140502890.5159006</v>
      </c>
      <c r="F122" s="15">
        <f t="shared" ref="F122:G122" si="10">SUM(F102:F121)</f>
        <v>0</v>
      </c>
      <c r="G122" s="15">
        <f t="shared" si="10"/>
        <v>722453280.84689999</v>
      </c>
      <c r="H122" s="8">
        <f t="shared" si="4"/>
        <v>3862956171.3628006</v>
      </c>
      <c r="I122" s="12"/>
      <c r="J122" s="128"/>
      <c r="K122" s="131"/>
      <c r="L122" s="13">
        <v>16</v>
      </c>
      <c r="M122" s="5" t="s">
        <v>549</v>
      </c>
      <c r="N122" s="5">
        <v>128880975.6109</v>
      </c>
      <c r="O122" s="5">
        <v>0</v>
      </c>
      <c r="P122" s="5">
        <v>28467771.7278</v>
      </c>
      <c r="Q122" s="6">
        <f t="shared" si="5"/>
        <v>157348747.3387</v>
      </c>
    </row>
    <row r="123" spans="1:17" ht="24.95" customHeight="1">
      <c r="A123" s="132">
        <v>6</v>
      </c>
      <c r="B123" s="129" t="s">
        <v>28</v>
      </c>
      <c r="C123" s="1">
        <v>1</v>
      </c>
      <c r="D123" s="5" t="s">
        <v>169</v>
      </c>
      <c r="E123" s="5">
        <v>152118068.28240001</v>
      </c>
      <c r="F123" s="5">
        <v>0</v>
      </c>
      <c r="G123" s="5">
        <v>33693751.3411</v>
      </c>
      <c r="H123" s="6">
        <f t="shared" si="4"/>
        <v>185811819.62350002</v>
      </c>
      <c r="I123" s="12"/>
      <c r="J123" s="19"/>
      <c r="K123" s="119" t="s">
        <v>833</v>
      </c>
      <c r="L123" s="120"/>
      <c r="M123" s="121"/>
      <c r="N123" s="15">
        <f>SUM(N107:N122)</f>
        <v>2110667033.0608001</v>
      </c>
      <c r="O123" s="15">
        <f t="shared" ref="O123:P123" si="11">SUM(O107:O122)</f>
        <v>0</v>
      </c>
      <c r="P123" s="15">
        <f t="shared" si="11"/>
        <v>494102773.42170006</v>
      </c>
      <c r="Q123" s="8">
        <f t="shared" si="5"/>
        <v>2604769806.4825001</v>
      </c>
    </row>
    <row r="124" spans="1:17" ht="24.95" customHeight="1">
      <c r="A124" s="132"/>
      <c r="B124" s="130"/>
      <c r="C124" s="1">
        <v>2</v>
      </c>
      <c r="D124" s="5" t="s">
        <v>170</v>
      </c>
      <c r="E124" s="5">
        <v>174632331.07769999</v>
      </c>
      <c r="F124" s="5">
        <v>0</v>
      </c>
      <c r="G124" s="5">
        <v>39426332.124600001</v>
      </c>
      <c r="H124" s="6">
        <f t="shared" si="4"/>
        <v>214058663.20229998</v>
      </c>
      <c r="I124" s="12"/>
      <c r="J124" s="126">
        <v>24</v>
      </c>
      <c r="K124" s="129" t="s">
        <v>46</v>
      </c>
      <c r="L124" s="13">
        <v>1</v>
      </c>
      <c r="M124" s="5" t="s">
        <v>550</v>
      </c>
      <c r="N124" s="5">
        <v>180860267.79229999</v>
      </c>
      <c r="O124" s="5">
        <v>0</v>
      </c>
      <c r="P124" s="5">
        <v>242477092.06909999</v>
      </c>
      <c r="Q124" s="6">
        <f t="shared" si="5"/>
        <v>423337359.86140001</v>
      </c>
    </row>
    <row r="125" spans="1:17" ht="24.95" customHeight="1">
      <c r="A125" s="132"/>
      <c r="B125" s="130"/>
      <c r="C125" s="1">
        <v>3</v>
      </c>
      <c r="D125" s="5" t="s">
        <v>171</v>
      </c>
      <c r="E125" s="5">
        <v>116218001.8265</v>
      </c>
      <c r="F125" s="5">
        <v>0</v>
      </c>
      <c r="G125" s="5">
        <v>26444130.3257</v>
      </c>
      <c r="H125" s="6">
        <f t="shared" si="4"/>
        <v>142662132.15219998</v>
      </c>
      <c r="I125" s="12"/>
      <c r="J125" s="127"/>
      <c r="K125" s="130"/>
      <c r="L125" s="13">
        <v>2</v>
      </c>
      <c r="M125" s="5" t="s">
        <v>551</v>
      </c>
      <c r="N125" s="5">
        <v>232471970.13699999</v>
      </c>
      <c r="O125" s="5">
        <v>0</v>
      </c>
      <c r="P125" s="5">
        <v>257558418.98559999</v>
      </c>
      <c r="Q125" s="6">
        <f t="shared" si="5"/>
        <v>490030389.12259996</v>
      </c>
    </row>
    <row r="126" spans="1:17" ht="24.95" customHeight="1">
      <c r="A126" s="132"/>
      <c r="B126" s="130"/>
      <c r="C126" s="1">
        <v>4</v>
      </c>
      <c r="D126" s="5" t="s">
        <v>172</v>
      </c>
      <c r="E126" s="5">
        <v>143302046.67039999</v>
      </c>
      <c r="F126" s="5">
        <v>0</v>
      </c>
      <c r="G126" s="5">
        <v>30052827.873399999</v>
      </c>
      <c r="H126" s="6">
        <f t="shared" si="4"/>
        <v>173354874.5438</v>
      </c>
      <c r="I126" s="12"/>
      <c r="J126" s="127"/>
      <c r="K126" s="130"/>
      <c r="L126" s="13">
        <v>3</v>
      </c>
      <c r="M126" s="5" t="s">
        <v>552</v>
      </c>
      <c r="N126" s="5">
        <v>374905383.2543</v>
      </c>
      <c r="O126" s="5">
        <v>0</v>
      </c>
      <c r="P126" s="5">
        <v>297494945.44190001</v>
      </c>
      <c r="Q126" s="6">
        <f t="shared" si="5"/>
        <v>672400328.69620001</v>
      </c>
    </row>
    <row r="127" spans="1:17" ht="24.95" customHeight="1">
      <c r="A127" s="132"/>
      <c r="B127" s="130"/>
      <c r="C127" s="1">
        <v>5</v>
      </c>
      <c r="D127" s="5" t="s">
        <v>173</v>
      </c>
      <c r="E127" s="5">
        <v>150597957.39050001</v>
      </c>
      <c r="F127" s="5">
        <v>0</v>
      </c>
      <c r="G127" s="5">
        <v>33349088.734900001</v>
      </c>
      <c r="H127" s="6">
        <f t="shared" si="4"/>
        <v>183947046.12540001</v>
      </c>
      <c r="I127" s="12"/>
      <c r="J127" s="127"/>
      <c r="K127" s="130"/>
      <c r="L127" s="13">
        <v>4</v>
      </c>
      <c r="M127" s="5" t="s">
        <v>553</v>
      </c>
      <c r="N127" s="5">
        <v>146529334.34850001</v>
      </c>
      <c r="O127" s="5">
        <v>0</v>
      </c>
      <c r="P127" s="5">
        <v>232938959.7879</v>
      </c>
      <c r="Q127" s="6">
        <f t="shared" si="5"/>
        <v>379468294.13639998</v>
      </c>
    </row>
    <row r="128" spans="1:17" ht="24.95" customHeight="1">
      <c r="A128" s="132"/>
      <c r="B128" s="130"/>
      <c r="C128" s="1">
        <v>6</v>
      </c>
      <c r="D128" s="5" t="s">
        <v>174</v>
      </c>
      <c r="E128" s="5">
        <v>148061170.08649999</v>
      </c>
      <c r="F128" s="5">
        <v>0</v>
      </c>
      <c r="G128" s="5">
        <v>33834832.247900002</v>
      </c>
      <c r="H128" s="6">
        <f t="shared" si="4"/>
        <v>181896002.3344</v>
      </c>
      <c r="I128" s="12"/>
      <c r="J128" s="127"/>
      <c r="K128" s="130"/>
      <c r="L128" s="13">
        <v>5</v>
      </c>
      <c r="M128" s="5" t="s">
        <v>554</v>
      </c>
      <c r="N128" s="5">
        <v>123193961.32700001</v>
      </c>
      <c r="O128" s="5">
        <v>0</v>
      </c>
      <c r="P128" s="5">
        <v>226157119.1943</v>
      </c>
      <c r="Q128" s="6">
        <f t="shared" si="5"/>
        <v>349351080.52130002</v>
      </c>
    </row>
    <row r="129" spans="1:17" ht="24.95" customHeight="1">
      <c r="A129" s="132"/>
      <c r="B129" s="130"/>
      <c r="C129" s="1">
        <v>7</v>
      </c>
      <c r="D129" s="5" t="s">
        <v>175</v>
      </c>
      <c r="E129" s="5">
        <v>204556634.21059999</v>
      </c>
      <c r="F129" s="5">
        <v>0</v>
      </c>
      <c r="G129" s="5">
        <v>42733424.662799999</v>
      </c>
      <c r="H129" s="6">
        <f t="shared" si="4"/>
        <v>247290058.87339997</v>
      </c>
      <c r="I129" s="12"/>
      <c r="J129" s="127"/>
      <c r="K129" s="130"/>
      <c r="L129" s="13">
        <v>6</v>
      </c>
      <c r="M129" s="5" t="s">
        <v>555</v>
      </c>
      <c r="N129" s="5">
        <v>137726303.72119999</v>
      </c>
      <c r="O129" s="5">
        <v>0</v>
      </c>
      <c r="P129" s="5">
        <v>227753681.4253</v>
      </c>
      <c r="Q129" s="6">
        <f t="shared" si="5"/>
        <v>365479985.14649999</v>
      </c>
    </row>
    <row r="130" spans="1:17" ht="24.95" customHeight="1">
      <c r="A130" s="132"/>
      <c r="B130" s="131"/>
      <c r="C130" s="1">
        <v>8</v>
      </c>
      <c r="D130" s="5" t="s">
        <v>176</v>
      </c>
      <c r="E130" s="5">
        <v>188813419.7685</v>
      </c>
      <c r="F130" s="5">
        <v>0</v>
      </c>
      <c r="G130" s="5">
        <v>45016217.341399997</v>
      </c>
      <c r="H130" s="6">
        <f t="shared" si="4"/>
        <v>233829637.1099</v>
      </c>
      <c r="I130" s="12"/>
      <c r="J130" s="127"/>
      <c r="K130" s="130"/>
      <c r="L130" s="13">
        <v>7</v>
      </c>
      <c r="M130" s="5" t="s">
        <v>556</v>
      </c>
      <c r="N130" s="5">
        <v>126453788.33499999</v>
      </c>
      <c r="O130" s="5">
        <v>0</v>
      </c>
      <c r="P130" s="5">
        <v>223738291.421</v>
      </c>
      <c r="Q130" s="6">
        <f t="shared" si="5"/>
        <v>350192079.75599998</v>
      </c>
    </row>
    <row r="131" spans="1:17" ht="24.95" customHeight="1">
      <c r="A131" s="1"/>
      <c r="B131" s="119" t="s">
        <v>816</v>
      </c>
      <c r="C131" s="120"/>
      <c r="D131" s="121"/>
      <c r="E131" s="15">
        <f>SUM(E123:E130)</f>
        <v>1278299629.3130999</v>
      </c>
      <c r="F131" s="15">
        <f t="shared" ref="F131:G131" si="12">SUM(F123:F130)</f>
        <v>0</v>
      </c>
      <c r="G131" s="15">
        <f t="shared" si="12"/>
        <v>284550604.65180004</v>
      </c>
      <c r="H131" s="8">
        <f t="shared" si="4"/>
        <v>1562850233.9649</v>
      </c>
      <c r="I131" s="12"/>
      <c r="J131" s="127"/>
      <c r="K131" s="130"/>
      <c r="L131" s="13">
        <v>8</v>
      </c>
      <c r="M131" s="5" t="s">
        <v>557</v>
      </c>
      <c r="N131" s="5">
        <v>152553042.8761</v>
      </c>
      <c r="O131" s="5">
        <v>0</v>
      </c>
      <c r="P131" s="5">
        <v>230895002.21599999</v>
      </c>
      <c r="Q131" s="6">
        <f t="shared" si="5"/>
        <v>383448045.09210002</v>
      </c>
    </row>
    <row r="132" spans="1:17" ht="24.95" customHeight="1">
      <c r="A132" s="132">
        <v>7</v>
      </c>
      <c r="B132" s="129" t="s">
        <v>29</v>
      </c>
      <c r="C132" s="1">
        <v>1</v>
      </c>
      <c r="D132" s="5" t="s">
        <v>177</v>
      </c>
      <c r="E132" s="5">
        <v>150450022.36930001</v>
      </c>
      <c r="F132" s="5">
        <v>-6066891.2400000002</v>
      </c>
      <c r="G132" s="5">
        <v>32839439.0381</v>
      </c>
      <c r="H132" s="6">
        <f t="shared" si="4"/>
        <v>177222570.1674</v>
      </c>
      <c r="I132" s="12"/>
      <c r="J132" s="127"/>
      <c r="K132" s="130"/>
      <c r="L132" s="13">
        <v>9</v>
      </c>
      <c r="M132" s="5" t="s">
        <v>558</v>
      </c>
      <c r="N132" s="5">
        <v>101865246.0281</v>
      </c>
      <c r="O132" s="5">
        <v>0</v>
      </c>
      <c r="P132" s="5">
        <v>219437375.72850001</v>
      </c>
      <c r="Q132" s="6">
        <f t="shared" si="5"/>
        <v>321302621.75660002</v>
      </c>
    </row>
    <row r="133" spans="1:17" ht="24.95" customHeight="1">
      <c r="A133" s="132"/>
      <c r="B133" s="130"/>
      <c r="C133" s="1">
        <v>2</v>
      </c>
      <c r="D133" s="5" t="s">
        <v>178</v>
      </c>
      <c r="E133" s="5">
        <v>132749380.4742</v>
      </c>
      <c r="F133" s="5">
        <v>-6066891.2400000002</v>
      </c>
      <c r="G133" s="5">
        <v>28576804.240200002</v>
      </c>
      <c r="H133" s="6">
        <f t="shared" si="4"/>
        <v>155259293.47440001</v>
      </c>
      <c r="I133" s="12"/>
      <c r="J133" s="127"/>
      <c r="K133" s="130"/>
      <c r="L133" s="13">
        <v>10</v>
      </c>
      <c r="M133" s="5" t="s">
        <v>559</v>
      </c>
      <c r="N133" s="5">
        <v>173690500.53310001</v>
      </c>
      <c r="O133" s="5">
        <v>0</v>
      </c>
      <c r="P133" s="5">
        <v>240320108.30579999</v>
      </c>
      <c r="Q133" s="6">
        <f t="shared" si="5"/>
        <v>414010608.83889997</v>
      </c>
    </row>
    <row r="134" spans="1:17" ht="24.95" customHeight="1">
      <c r="A134" s="132"/>
      <c r="B134" s="130"/>
      <c r="C134" s="1">
        <v>3</v>
      </c>
      <c r="D134" s="5" t="s">
        <v>179</v>
      </c>
      <c r="E134" s="5">
        <v>128540867.6303</v>
      </c>
      <c r="F134" s="5">
        <v>-6066891.2400000002</v>
      </c>
      <c r="G134" s="5">
        <v>27314812.991300002</v>
      </c>
      <c r="H134" s="6">
        <f t="shared" si="4"/>
        <v>149788789.38160002</v>
      </c>
      <c r="I134" s="12"/>
      <c r="J134" s="127"/>
      <c r="K134" s="130"/>
      <c r="L134" s="13">
        <v>11</v>
      </c>
      <c r="M134" s="5" t="s">
        <v>560</v>
      </c>
      <c r="N134" s="5">
        <v>150146845.25670001</v>
      </c>
      <c r="O134" s="5">
        <v>0</v>
      </c>
      <c r="P134" s="5">
        <v>232604590.63839999</v>
      </c>
      <c r="Q134" s="6">
        <f t="shared" si="5"/>
        <v>382751435.8951</v>
      </c>
    </row>
    <row r="135" spans="1:17" ht="24.95" customHeight="1">
      <c r="A135" s="132"/>
      <c r="B135" s="130"/>
      <c r="C135" s="1">
        <v>4</v>
      </c>
      <c r="D135" s="5" t="s">
        <v>180</v>
      </c>
      <c r="E135" s="5">
        <v>152383518.3933</v>
      </c>
      <c r="F135" s="5">
        <v>-6066891.2400000002</v>
      </c>
      <c r="G135" s="5">
        <v>34510544.7333</v>
      </c>
      <c r="H135" s="6">
        <f t="shared" si="4"/>
        <v>180827171.88659999</v>
      </c>
      <c r="I135" s="12"/>
      <c r="J135" s="127"/>
      <c r="K135" s="130"/>
      <c r="L135" s="13">
        <v>12</v>
      </c>
      <c r="M135" s="5" t="s">
        <v>561</v>
      </c>
      <c r="N135" s="5">
        <v>206444465.06</v>
      </c>
      <c r="O135" s="5">
        <v>0</v>
      </c>
      <c r="P135" s="5">
        <v>247568652.8813</v>
      </c>
      <c r="Q135" s="6">
        <f t="shared" si="5"/>
        <v>454013117.94130003</v>
      </c>
    </row>
    <row r="136" spans="1:17" ht="24.95" customHeight="1">
      <c r="A136" s="132"/>
      <c r="B136" s="130"/>
      <c r="C136" s="1">
        <v>5</v>
      </c>
      <c r="D136" s="5" t="s">
        <v>181</v>
      </c>
      <c r="E136" s="5">
        <v>197770081.4763</v>
      </c>
      <c r="F136" s="5">
        <v>-6066891.2400000002</v>
      </c>
      <c r="G136" s="5">
        <v>44953021.100599997</v>
      </c>
      <c r="H136" s="6">
        <f t="shared" si="4"/>
        <v>236656211.3369</v>
      </c>
      <c r="I136" s="12"/>
      <c r="J136" s="127"/>
      <c r="K136" s="130"/>
      <c r="L136" s="13">
        <v>13</v>
      </c>
      <c r="M136" s="5" t="s">
        <v>562</v>
      </c>
      <c r="N136" s="5">
        <v>223359571.87450001</v>
      </c>
      <c r="O136" s="5">
        <v>0</v>
      </c>
      <c r="P136" s="5">
        <v>256299522.50150001</v>
      </c>
      <c r="Q136" s="6">
        <f t="shared" si="5"/>
        <v>479659094.37600005</v>
      </c>
    </row>
    <row r="137" spans="1:17" ht="24.95" customHeight="1">
      <c r="A137" s="132"/>
      <c r="B137" s="130"/>
      <c r="C137" s="1">
        <v>6</v>
      </c>
      <c r="D137" s="5" t="s">
        <v>182</v>
      </c>
      <c r="E137" s="5">
        <v>161580635.33880001</v>
      </c>
      <c r="F137" s="5">
        <v>-6066891.2400000002</v>
      </c>
      <c r="G137" s="5">
        <v>33695006.940399997</v>
      </c>
      <c r="H137" s="6">
        <f t="shared" ref="H137:H200" si="13">E137+F137+G137</f>
        <v>189208751.03920001</v>
      </c>
      <c r="I137" s="12"/>
      <c r="J137" s="127"/>
      <c r="K137" s="130"/>
      <c r="L137" s="13">
        <v>14</v>
      </c>
      <c r="M137" s="5" t="s">
        <v>563</v>
      </c>
      <c r="N137" s="5">
        <v>120237911.1074</v>
      </c>
      <c r="O137" s="5">
        <v>0</v>
      </c>
      <c r="P137" s="5">
        <v>225623945.0474</v>
      </c>
      <c r="Q137" s="6">
        <f t="shared" ref="Q137:Q200" si="14">SUM(N137:P137)</f>
        <v>345861856.1548</v>
      </c>
    </row>
    <row r="138" spans="1:17" ht="24.95" customHeight="1">
      <c r="A138" s="132"/>
      <c r="B138" s="130"/>
      <c r="C138" s="1">
        <v>7</v>
      </c>
      <c r="D138" s="5" t="s">
        <v>183</v>
      </c>
      <c r="E138" s="5">
        <v>153274315.92320001</v>
      </c>
      <c r="F138" s="5">
        <v>-6066891.2400000002</v>
      </c>
      <c r="G138" s="5">
        <v>31814466.4036</v>
      </c>
      <c r="H138" s="6">
        <f t="shared" si="13"/>
        <v>179021891.08680001</v>
      </c>
      <c r="I138" s="12"/>
      <c r="J138" s="127"/>
      <c r="K138" s="130"/>
      <c r="L138" s="13">
        <v>15</v>
      </c>
      <c r="M138" s="5" t="s">
        <v>564</v>
      </c>
      <c r="N138" s="5">
        <v>145086350.22170001</v>
      </c>
      <c r="O138" s="5">
        <v>0</v>
      </c>
      <c r="P138" s="5">
        <v>232908954.02520001</v>
      </c>
      <c r="Q138" s="6">
        <f t="shared" si="14"/>
        <v>377995304.24690002</v>
      </c>
    </row>
    <row r="139" spans="1:17" ht="24.95" customHeight="1">
      <c r="A139" s="132"/>
      <c r="B139" s="130"/>
      <c r="C139" s="1">
        <v>8</v>
      </c>
      <c r="D139" s="5" t="s">
        <v>184</v>
      </c>
      <c r="E139" s="5">
        <v>131716666.8713</v>
      </c>
      <c r="F139" s="5">
        <v>-6066891.2400000002</v>
      </c>
      <c r="G139" s="5">
        <v>29022315.8112</v>
      </c>
      <c r="H139" s="6">
        <f t="shared" si="13"/>
        <v>154672091.4425</v>
      </c>
      <c r="I139" s="12"/>
      <c r="J139" s="127"/>
      <c r="K139" s="130"/>
      <c r="L139" s="13">
        <v>16</v>
      </c>
      <c r="M139" s="5" t="s">
        <v>565</v>
      </c>
      <c r="N139" s="5">
        <v>217205166.6006</v>
      </c>
      <c r="O139" s="5">
        <v>0</v>
      </c>
      <c r="P139" s="5">
        <v>254120808.1074</v>
      </c>
      <c r="Q139" s="6">
        <f t="shared" si="14"/>
        <v>471325974.708</v>
      </c>
    </row>
    <row r="140" spans="1:17" ht="24.95" customHeight="1">
      <c r="A140" s="132"/>
      <c r="B140" s="130"/>
      <c r="C140" s="1">
        <v>9</v>
      </c>
      <c r="D140" s="5" t="s">
        <v>185</v>
      </c>
      <c r="E140" s="5">
        <v>166392122.42680001</v>
      </c>
      <c r="F140" s="5">
        <v>-6066891.2400000002</v>
      </c>
      <c r="G140" s="5">
        <v>35923170.293200001</v>
      </c>
      <c r="H140" s="6">
        <f t="shared" si="13"/>
        <v>196248401.48000002</v>
      </c>
      <c r="I140" s="12"/>
      <c r="J140" s="127"/>
      <c r="K140" s="130"/>
      <c r="L140" s="13">
        <v>17</v>
      </c>
      <c r="M140" s="5" t="s">
        <v>566</v>
      </c>
      <c r="N140" s="5">
        <v>210758300.91589999</v>
      </c>
      <c r="O140" s="5">
        <v>0</v>
      </c>
      <c r="P140" s="5">
        <v>251770266.9914</v>
      </c>
      <c r="Q140" s="6">
        <f t="shared" si="14"/>
        <v>462528567.9073</v>
      </c>
    </row>
    <row r="141" spans="1:17" ht="24.95" customHeight="1">
      <c r="A141" s="132"/>
      <c r="B141" s="130"/>
      <c r="C141" s="1">
        <v>10</v>
      </c>
      <c r="D141" s="5" t="s">
        <v>186</v>
      </c>
      <c r="E141" s="5">
        <v>157425810.78380001</v>
      </c>
      <c r="F141" s="5">
        <v>-6066891.2400000002</v>
      </c>
      <c r="G141" s="5">
        <v>35987353.023400001</v>
      </c>
      <c r="H141" s="6">
        <f t="shared" si="13"/>
        <v>187346272.56720001</v>
      </c>
      <c r="I141" s="12"/>
      <c r="J141" s="127"/>
      <c r="K141" s="130"/>
      <c r="L141" s="13">
        <v>18</v>
      </c>
      <c r="M141" s="5" t="s">
        <v>567</v>
      </c>
      <c r="N141" s="5">
        <v>215201850.5724</v>
      </c>
      <c r="O141" s="5">
        <v>0</v>
      </c>
      <c r="P141" s="5">
        <v>253347116.9163</v>
      </c>
      <c r="Q141" s="6">
        <f t="shared" si="14"/>
        <v>468548967.48870003</v>
      </c>
    </row>
    <row r="142" spans="1:17" ht="24.95" customHeight="1">
      <c r="A142" s="132"/>
      <c r="B142" s="130"/>
      <c r="C142" s="1">
        <v>11</v>
      </c>
      <c r="D142" s="5" t="s">
        <v>187</v>
      </c>
      <c r="E142" s="5">
        <v>180242046.80809999</v>
      </c>
      <c r="F142" s="5">
        <v>-6066891.2400000002</v>
      </c>
      <c r="G142" s="5">
        <v>37536417.342900001</v>
      </c>
      <c r="H142" s="6">
        <f t="shared" si="13"/>
        <v>211711572.91099998</v>
      </c>
      <c r="I142" s="12"/>
      <c r="J142" s="127"/>
      <c r="K142" s="130"/>
      <c r="L142" s="13">
        <v>19</v>
      </c>
      <c r="M142" s="5" t="s">
        <v>568</v>
      </c>
      <c r="N142" s="5">
        <v>166438509.04530001</v>
      </c>
      <c r="O142" s="5">
        <v>0</v>
      </c>
      <c r="P142" s="5">
        <v>238624379.0474</v>
      </c>
      <c r="Q142" s="6">
        <f t="shared" si="14"/>
        <v>405062888.0927</v>
      </c>
    </row>
    <row r="143" spans="1:17" ht="24.95" customHeight="1">
      <c r="A143" s="132"/>
      <c r="B143" s="130"/>
      <c r="C143" s="1">
        <v>12</v>
      </c>
      <c r="D143" s="5" t="s">
        <v>188</v>
      </c>
      <c r="E143" s="5">
        <v>138415275.51199999</v>
      </c>
      <c r="F143" s="5">
        <v>-6066891.2400000002</v>
      </c>
      <c r="G143" s="5">
        <v>32178841.315900002</v>
      </c>
      <c r="H143" s="6">
        <f t="shared" si="13"/>
        <v>164527225.58790001</v>
      </c>
      <c r="I143" s="12"/>
      <c r="J143" s="128"/>
      <c r="K143" s="131"/>
      <c r="L143" s="13">
        <v>20</v>
      </c>
      <c r="M143" s="5" t="s">
        <v>569</v>
      </c>
      <c r="N143" s="5">
        <v>190384476.19499999</v>
      </c>
      <c r="O143" s="5">
        <v>0</v>
      </c>
      <c r="P143" s="5">
        <v>245439723.8335</v>
      </c>
      <c r="Q143" s="6">
        <f t="shared" si="14"/>
        <v>435824200.02849996</v>
      </c>
    </row>
    <row r="144" spans="1:17" ht="24.95" customHeight="1">
      <c r="A144" s="132"/>
      <c r="B144" s="130"/>
      <c r="C144" s="1">
        <v>13</v>
      </c>
      <c r="D144" s="5" t="s">
        <v>189</v>
      </c>
      <c r="E144" s="5">
        <v>166269279.41949999</v>
      </c>
      <c r="F144" s="5">
        <v>-6066891.2400000002</v>
      </c>
      <c r="G144" s="5">
        <v>40812898.620899998</v>
      </c>
      <c r="H144" s="6">
        <f t="shared" si="13"/>
        <v>201015286.80039999</v>
      </c>
      <c r="I144" s="12"/>
      <c r="J144" s="19"/>
      <c r="K144" s="119" t="s">
        <v>834</v>
      </c>
      <c r="L144" s="120"/>
      <c r="M144" s="121"/>
      <c r="N144" s="15">
        <f>SUM(N124:N143)</f>
        <v>3595513245.2021008</v>
      </c>
      <c r="O144" s="15">
        <f t="shared" ref="O144:P144" si="15">SUM(O124:O143)</f>
        <v>0</v>
      </c>
      <c r="P144" s="15">
        <f t="shared" si="15"/>
        <v>4837078954.5651989</v>
      </c>
      <c r="Q144" s="8">
        <f t="shared" si="14"/>
        <v>8432592199.7672997</v>
      </c>
    </row>
    <row r="145" spans="1:17" ht="24.95" customHeight="1">
      <c r="A145" s="132"/>
      <c r="B145" s="130"/>
      <c r="C145" s="1">
        <v>14</v>
      </c>
      <c r="D145" s="5" t="s">
        <v>190</v>
      </c>
      <c r="E145" s="5">
        <v>122823782.0168</v>
      </c>
      <c r="F145" s="5">
        <v>-6066891.2400000002</v>
      </c>
      <c r="G145" s="5">
        <v>27455422.955600001</v>
      </c>
      <c r="H145" s="6">
        <f t="shared" si="13"/>
        <v>144212313.7324</v>
      </c>
      <c r="I145" s="12"/>
      <c r="J145" s="126">
        <v>25</v>
      </c>
      <c r="K145" s="129" t="s">
        <v>47</v>
      </c>
      <c r="L145" s="13">
        <v>1</v>
      </c>
      <c r="M145" s="5" t="s">
        <v>570</v>
      </c>
      <c r="N145" s="5">
        <v>124568808.6137</v>
      </c>
      <c r="O145" s="5">
        <v>-3018317.48</v>
      </c>
      <c r="P145" s="5">
        <v>28247463.797400001</v>
      </c>
      <c r="Q145" s="6">
        <f t="shared" si="14"/>
        <v>149797954.93110001</v>
      </c>
    </row>
    <row r="146" spans="1:17" ht="24.95" customHeight="1">
      <c r="A146" s="132"/>
      <c r="B146" s="130"/>
      <c r="C146" s="1">
        <v>15</v>
      </c>
      <c r="D146" s="5" t="s">
        <v>191</v>
      </c>
      <c r="E146" s="5">
        <v>129028981.9359</v>
      </c>
      <c r="F146" s="5">
        <v>-6066891.2400000002</v>
      </c>
      <c r="G146" s="5">
        <v>29463790.7326</v>
      </c>
      <c r="H146" s="6">
        <f t="shared" si="13"/>
        <v>152425881.4285</v>
      </c>
      <c r="I146" s="12"/>
      <c r="J146" s="127"/>
      <c r="K146" s="130"/>
      <c r="L146" s="13">
        <v>2</v>
      </c>
      <c r="M146" s="5" t="s">
        <v>571</v>
      </c>
      <c r="N146" s="5">
        <v>140411539.4756</v>
      </c>
      <c r="O146" s="5">
        <v>-3018317.48</v>
      </c>
      <c r="P146" s="5">
        <v>28189874.261700001</v>
      </c>
      <c r="Q146" s="6">
        <f t="shared" si="14"/>
        <v>165583096.25730002</v>
      </c>
    </row>
    <row r="147" spans="1:17" ht="24.95" customHeight="1">
      <c r="A147" s="132"/>
      <c r="B147" s="130"/>
      <c r="C147" s="1">
        <v>16</v>
      </c>
      <c r="D147" s="5" t="s">
        <v>192</v>
      </c>
      <c r="E147" s="5">
        <v>117690167.0017</v>
      </c>
      <c r="F147" s="5">
        <v>-6066891.2400000002</v>
      </c>
      <c r="G147" s="5">
        <v>25613836.088300001</v>
      </c>
      <c r="H147" s="6">
        <f t="shared" si="13"/>
        <v>137237111.84999999</v>
      </c>
      <c r="I147" s="12"/>
      <c r="J147" s="127"/>
      <c r="K147" s="130"/>
      <c r="L147" s="13">
        <v>3</v>
      </c>
      <c r="M147" s="5" t="s">
        <v>572</v>
      </c>
      <c r="N147" s="5">
        <v>143768952.13409999</v>
      </c>
      <c r="O147" s="5">
        <v>-3018317.48</v>
      </c>
      <c r="P147" s="5">
        <v>30008586.7808</v>
      </c>
      <c r="Q147" s="6">
        <f t="shared" si="14"/>
        <v>170759221.43489999</v>
      </c>
    </row>
    <row r="148" spans="1:17" ht="24.95" customHeight="1">
      <c r="A148" s="132"/>
      <c r="B148" s="130"/>
      <c r="C148" s="1">
        <v>17</v>
      </c>
      <c r="D148" s="5" t="s">
        <v>193</v>
      </c>
      <c r="E148" s="5">
        <v>148914014.1512</v>
      </c>
      <c r="F148" s="5">
        <v>-6066891.2400000002</v>
      </c>
      <c r="G148" s="5">
        <v>32257757.817400001</v>
      </c>
      <c r="H148" s="6">
        <f t="shared" si="13"/>
        <v>175104880.7286</v>
      </c>
      <c r="I148" s="12"/>
      <c r="J148" s="127"/>
      <c r="K148" s="130"/>
      <c r="L148" s="13">
        <v>4</v>
      </c>
      <c r="M148" s="5" t="s">
        <v>573</v>
      </c>
      <c r="N148" s="5">
        <v>169627771.43040001</v>
      </c>
      <c r="O148" s="5">
        <v>-3018317.48</v>
      </c>
      <c r="P148" s="5">
        <v>34440155.368299998</v>
      </c>
      <c r="Q148" s="6">
        <f t="shared" si="14"/>
        <v>201049609.31870002</v>
      </c>
    </row>
    <row r="149" spans="1:17" ht="24.95" customHeight="1">
      <c r="A149" s="132"/>
      <c r="B149" s="130"/>
      <c r="C149" s="1">
        <v>18</v>
      </c>
      <c r="D149" s="5" t="s">
        <v>194</v>
      </c>
      <c r="E149" s="5">
        <v>139547563.23930001</v>
      </c>
      <c r="F149" s="5">
        <v>-6066891.2400000002</v>
      </c>
      <c r="G149" s="5">
        <v>32689073.837000001</v>
      </c>
      <c r="H149" s="6">
        <f t="shared" si="13"/>
        <v>166169745.83630002</v>
      </c>
      <c r="I149" s="12"/>
      <c r="J149" s="127"/>
      <c r="K149" s="130"/>
      <c r="L149" s="13">
        <v>5</v>
      </c>
      <c r="M149" s="5" t="s">
        <v>574</v>
      </c>
      <c r="N149" s="5">
        <v>121121528.61849999</v>
      </c>
      <c r="O149" s="5">
        <v>-3018317.48</v>
      </c>
      <c r="P149" s="5">
        <v>25948120.855</v>
      </c>
      <c r="Q149" s="6">
        <f t="shared" si="14"/>
        <v>144051331.99349999</v>
      </c>
    </row>
    <row r="150" spans="1:17" ht="24.95" customHeight="1">
      <c r="A150" s="132"/>
      <c r="B150" s="130"/>
      <c r="C150" s="1">
        <v>19</v>
      </c>
      <c r="D150" s="5" t="s">
        <v>195</v>
      </c>
      <c r="E150" s="5">
        <v>163435883.42230001</v>
      </c>
      <c r="F150" s="5">
        <v>-6066891.2400000002</v>
      </c>
      <c r="G150" s="5">
        <v>38408939.174000002</v>
      </c>
      <c r="H150" s="6">
        <f t="shared" si="13"/>
        <v>195777931.3563</v>
      </c>
      <c r="I150" s="12"/>
      <c r="J150" s="127"/>
      <c r="K150" s="130"/>
      <c r="L150" s="13">
        <v>6</v>
      </c>
      <c r="M150" s="5" t="s">
        <v>575</v>
      </c>
      <c r="N150" s="5">
        <v>113894729.1111</v>
      </c>
      <c r="O150" s="5">
        <v>-3018317.48</v>
      </c>
      <c r="P150" s="5">
        <v>26850379.3387</v>
      </c>
      <c r="Q150" s="6">
        <f t="shared" si="14"/>
        <v>137726790.9698</v>
      </c>
    </row>
    <row r="151" spans="1:17" ht="24.95" customHeight="1">
      <c r="A151" s="132"/>
      <c r="B151" s="130"/>
      <c r="C151" s="1">
        <v>20</v>
      </c>
      <c r="D151" s="5" t="s">
        <v>196</v>
      </c>
      <c r="E151" s="5">
        <v>113273774.43009999</v>
      </c>
      <c r="F151" s="5">
        <v>-6066891.2400000002</v>
      </c>
      <c r="G151" s="5">
        <v>26152863.377300002</v>
      </c>
      <c r="H151" s="6">
        <f t="shared" si="13"/>
        <v>133359746.56740001</v>
      </c>
      <c r="I151" s="12"/>
      <c r="J151" s="127"/>
      <c r="K151" s="130"/>
      <c r="L151" s="13">
        <v>7</v>
      </c>
      <c r="M151" s="5" t="s">
        <v>576</v>
      </c>
      <c r="N151" s="5">
        <v>130134957.7344</v>
      </c>
      <c r="O151" s="5">
        <v>-3018317.48</v>
      </c>
      <c r="P151" s="5">
        <v>27999815.3387</v>
      </c>
      <c r="Q151" s="6">
        <f t="shared" si="14"/>
        <v>155116455.59310001</v>
      </c>
    </row>
    <row r="152" spans="1:17" ht="24.95" customHeight="1">
      <c r="A152" s="132"/>
      <c r="B152" s="130"/>
      <c r="C152" s="1">
        <v>21</v>
      </c>
      <c r="D152" s="5" t="s">
        <v>197</v>
      </c>
      <c r="E152" s="5">
        <v>154881875.28200001</v>
      </c>
      <c r="F152" s="5">
        <v>-6066891.2400000002</v>
      </c>
      <c r="G152" s="5">
        <v>35399213.163099997</v>
      </c>
      <c r="H152" s="6">
        <f t="shared" si="13"/>
        <v>184214197.2051</v>
      </c>
      <c r="I152" s="12"/>
      <c r="J152" s="127"/>
      <c r="K152" s="130"/>
      <c r="L152" s="13">
        <v>8</v>
      </c>
      <c r="M152" s="5" t="s">
        <v>577</v>
      </c>
      <c r="N152" s="5">
        <v>203629827.68689999</v>
      </c>
      <c r="O152" s="5">
        <v>-3018317.48</v>
      </c>
      <c r="P152" s="5">
        <v>42865652.439199999</v>
      </c>
      <c r="Q152" s="6">
        <f t="shared" si="14"/>
        <v>243477162.64609998</v>
      </c>
    </row>
    <row r="153" spans="1:17" ht="24.95" customHeight="1">
      <c r="A153" s="132"/>
      <c r="B153" s="130"/>
      <c r="C153" s="1">
        <v>22</v>
      </c>
      <c r="D153" s="5" t="s">
        <v>198</v>
      </c>
      <c r="E153" s="5">
        <v>150811290.20359999</v>
      </c>
      <c r="F153" s="5">
        <v>-6066891.2400000002</v>
      </c>
      <c r="G153" s="5">
        <v>33475816.862100001</v>
      </c>
      <c r="H153" s="6">
        <f t="shared" si="13"/>
        <v>178220215.82569999</v>
      </c>
      <c r="I153" s="12"/>
      <c r="J153" s="127"/>
      <c r="K153" s="130"/>
      <c r="L153" s="13">
        <v>9</v>
      </c>
      <c r="M153" s="5" t="s">
        <v>61</v>
      </c>
      <c r="N153" s="5">
        <v>188712832.7642</v>
      </c>
      <c r="O153" s="5">
        <v>-3018317.48</v>
      </c>
      <c r="P153" s="5">
        <v>33387800.793400001</v>
      </c>
      <c r="Q153" s="6">
        <f t="shared" si="14"/>
        <v>219082316.0776</v>
      </c>
    </row>
    <row r="154" spans="1:17" ht="24.95" customHeight="1">
      <c r="A154" s="132"/>
      <c r="B154" s="131"/>
      <c r="C154" s="1">
        <v>23</v>
      </c>
      <c r="D154" s="5" t="s">
        <v>199</v>
      </c>
      <c r="E154" s="5">
        <v>159735841.43059999</v>
      </c>
      <c r="F154" s="5">
        <v>-6066891.2400000002</v>
      </c>
      <c r="G154" s="5">
        <v>36286603.320600003</v>
      </c>
      <c r="H154" s="6">
        <f t="shared" si="13"/>
        <v>189955553.51119998</v>
      </c>
      <c r="I154" s="12"/>
      <c r="J154" s="127"/>
      <c r="K154" s="130"/>
      <c r="L154" s="13">
        <v>10</v>
      </c>
      <c r="M154" s="5" t="s">
        <v>850</v>
      </c>
      <c r="N154" s="5">
        <v>144362443.90180001</v>
      </c>
      <c r="O154" s="5">
        <v>-3018317.48</v>
      </c>
      <c r="P154" s="5">
        <v>30649203.087000001</v>
      </c>
      <c r="Q154" s="6">
        <f t="shared" si="14"/>
        <v>171993329.50880003</v>
      </c>
    </row>
    <row r="155" spans="1:17" ht="24.95" customHeight="1">
      <c r="A155" s="1"/>
      <c r="B155" s="119" t="s">
        <v>817</v>
      </c>
      <c r="C155" s="120"/>
      <c r="D155" s="121"/>
      <c r="E155" s="15">
        <f>SUM(E132:E154)</f>
        <v>3417353196.5404</v>
      </c>
      <c r="F155" s="15">
        <f t="shared" ref="F155:G155" si="16">SUM(F132:F154)</f>
        <v>-139538498.51999995</v>
      </c>
      <c r="G155" s="15">
        <f t="shared" si="16"/>
        <v>762368409.18300009</v>
      </c>
      <c r="H155" s="8">
        <f t="shared" si="13"/>
        <v>4040183107.2034001</v>
      </c>
      <c r="I155" s="12"/>
      <c r="J155" s="127"/>
      <c r="K155" s="130"/>
      <c r="L155" s="13">
        <v>11</v>
      </c>
      <c r="M155" s="5" t="s">
        <v>190</v>
      </c>
      <c r="N155" s="5">
        <v>138182756.37909999</v>
      </c>
      <c r="O155" s="5">
        <v>-3018317.48</v>
      </c>
      <c r="P155" s="5">
        <v>30632047.325800002</v>
      </c>
      <c r="Q155" s="6">
        <f t="shared" si="14"/>
        <v>165796486.22490001</v>
      </c>
    </row>
    <row r="156" spans="1:17" ht="24.95" customHeight="1">
      <c r="A156" s="132">
        <v>8</v>
      </c>
      <c r="B156" s="129" t="s">
        <v>30</v>
      </c>
      <c r="C156" s="1">
        <v>1</v>
      </c>
      <c r="D156" s="5" t="s">
        <v>200</v>
      </c>
      <c r="E156" s="5">
        <v>134146117.1882</v>
      </c>
      <c r="F156" s="5">
        <v>0</v>
      </c>
      <c r="G156" s="5">
        <v>27155714.1855</v>
      </c>
      <c r="H156" s="6">
        <f t="shared" si="13"/>
        <v>161301831.37369999</v>
      </c>
      <c r="I156" s="12"/>
      <c r="J156" s="127"/>
      <c r="K156" s="130"/>
      <c r="L156" s="13">
        <v>12</v>
      </c>
      <c r="M156" s="5" t="s">
        <v>578</v>
      </c>
      <c r="N156" s="5">
        <v>146809260.46450001</v>
      </c>
      <c r="O156" s="5">
        <v>-3018317.48</v>
      </c>
      <c r="P156" s="5">
        <v>28627379.810899999</v>
      </c>
      <c r="Q156" s="6">
        <f t="shared" si="14"/>
        <v>172418322.79540002</v>
      </c>
    </row>
    <row r="157" spans="1:17" ht="24.95" customHeight="1">
      <c r="A157" s="132"/>
      <c r="B157" s="130"/>
      <c r="C157" s="1">
        <v>2</v>
      </c>
      <c r="D157" s="5" t="s">
        <v>201</v>
      </c>
      <c r="E157" s="5">
        <v>129714394.7141</v>
      </c>
      <c r="F157" s="5">
        <v>0</v>
      </c>
      <c r="G157" s="5">
        <v>29706271.2938</v>
      </c>
      <c r="H157" s="6">
        <f t="shared" si="13"/>
        <v>159420666.0079</v>
      </c>
      <c r="I157" s="12"/>
      <c r="J157" s="128"/>
      <c r="K157" s="131"/>
      <c r="L157" s="13">
        <v>13</v>
      </c>
      <c r="M157" s="5" t="s">
        <v>579</v>
      </c>
      <c r="N157" s="5">
        <v>117853367.87</v>
      </c>
      <c r="O157" s="5">
        <v>-3018317.48</v>
      </c>
      <c r="P157" s="5">
        <v>25520303.265000001</v>
      </c>
      <c r="Q157" s="6">
        <f t="shared" si="14"/>
        <v>140355353.655</v>
      </c>
    </row>
    <row r="158" spans="1:17" ht="24.95" customHeight="1">
      <c r="A158" s="132"/>
      <c r="B158" s="130"/>
      <c r="C158" s="1">
        <v>3</v>
      </c>
      <c r="D158" s="5" t="s">
        <v>202</v>
      </c>
      <c r="E158" s="5">
        <v>181983676.3953</v>
      </c>
      <c r="F158" s="5">
        <v>0</v>
      </c>
      <c r="G158" s="5">
        <v>38579836.480599999</v>
      </c>
      <c r="H158" s="6">
        <f t="shared" si="13"/>
        <v>220563512.8759</v>
      </c>
      <c r="I158" s="12"/>
      <c r="J158" s="19"/>
      <c r="K158" s="119" t="s">
        <v>835</v>
      </c>
      <c r="L158" s="120"/>
      <c r="M158" s="121"/>
      <c r="N158" s="15">
        <f>SUM(N145:N157)</f>
        <v>1883078776.1842999</v>
      </c>
      <c r="O158" s="15">
        <f t="shared" ref="O158:P158" si="17">SUM(O145:O157)</f>
        <v>-39238127.239999995</v>
      </c>
      <c r="P158" s="15">
        <f t="shared" si="17"/>
        <v>393366782.46189994</v>
      </c>
      <c r="Q158" s="8">
        <f t="shared" si="14"/>
        <v>2237207431.4061999</v>
      </c>
    </row>
    <row r="159" spans="1:17" ht="24.95" customHeight="1">
      <c r="A159" s="132"/>
      <c r="B159" s="130"/>
      <c r="C159" s="1">
        <v>4</v>
      </c>
      <c r="D159" s="5" t="s">
        <v>203</v>
      </c>
      <c r="E159" s="5">
        <v>104828100.23559999</v>
      </c>
      <c r="F159" s="5">
        <v>0</v>
      </c>
      <c r="G159" s="5">
        <v>25729296.7392</v>
      </c>
      <c r="H159" s="6">
        <f t="shared" si="13"/>
        <v>130557396.97479999</v>
      </c>
      <c r="I159" s="12"/>
      <c r="J159" s="126">
        <v>26</v>
      </c>
      <c r="K159" s="129" t="s">
        <v>48</v>
      </c>
      <c r="L159" s="13">
        <v>1</v>
      </c>
      <c r="M159" s="5" t="s">
        <v>580</v>
      </c>
      <c r="N159" s="5">
        <v>129588536.559</v>
      </c>
      <c r="O159" s="5">
        <v>0</v>
      </c>
      <c r="P159" s="5">
        <v>29770543.486699998</v>
      </c>
      <c r="Q159" s="6">
        <f t="shared" si="14"/>
        <v>159359080.04570001</v>
      </c>
    </row>
    <row r="160" spans="1:17" ht="24.95" customHeight="1">
      <c r="A160" s="132"/>
      <c r="B160" s="130"/>
      <c r="C160" s="1">
        <v>5</v>
      </c>
      <c r="D160" s="5" t="s">
        <v>204</v>
      </c>
      <c r="E160" s="5">
        <v>145090607.3197</v>
      </c>
      <c r="F160" s="5">
        <v>0</v>
      </c>
      <c r="G160" s="5">
        <v>32261537.826699998</v>
      </c>
      <c r="H160" s="6">
        <f t="shared" si="13"/>
        <v>177352145.1464</v>
      </c>
      <c r="I160" s="12"/>
      <c r="J160" s="127"/>
      <c r="K160" s="130"/>
      <c r="L160" s="13">
        <v>2</v>
      </c>
      <c r="M160" s="5" t="s">
        <v>581</v>
      </c>
      <c r="N160" s="5">
        <v>111260594.43009999</v>
      </c>
      <c r="O160" s="5">
        <v>0</v>
      </c>
      <c r="P160" s="5">
        <v>24691496.2885</v>
      </c>
      <c r="Q160" s="6">
        <f t="shared" si="14"/>
        <v>135952090.7186</v>
      </c>
    </row>
    <row r="161" spans="1:17" ht="24.95" customHeight="1">
      <c r="A161" s="132"/>
      <c r="B161" s="130"/>
      <c r="C161" s="1">
        <v>6</v>
      </c>
      <c r="D161" s="5" t="s">
        <v>205</v>
      </c>
      <c r="E161" s="5">
        <v>104522609.78470001</v>
      </c>
      <c r="F161" s="5">
        <v>0</v>
      </c>
      <c r="G161" s="5">
        <v>24863233.547600001</v>
      </c>
      <c r="H161" s="6">
        <f t="shared" si="13"/>
        <v>129385843.33230001</v>
      </c>
      <c r="I161" s="12"/>
      <c r="J161" s="127"/>
      <c r="K161" s="130"/>
      <c r="L161" s="13">
        <v>3</v>
      </c>
      <c r="M161" s="5" t="s">
        <v>582</v>
      </c>
      <c r="N161" s="5">
        <v>127416478.8251</v>
      </c>
      <c r="O161" s="5">
        <v>0</v>
      </c>
      <c r="P161" s="5">
        <v>33489239.738499999</v>
      </c>
      <c r="Q161" s="6">
        <f t="shared" si="14"/>
        <v>160905718.5636</v>
      </c>
    </row>
    <row r="162" spans="1:17" ht="24.95" customHeight="1">
      <c r="A162" s="132"/>
      <c r="B162" s="130"/>
      <c r="C162" s="1">
        <v>7</v>
      </c>
      <c r="D162" s="5" t="s">
        <v>206</v>
      </c>
      <c r="E162" s="5">
        <v>175213805.0131</v>
      </c>
      <c r="F162" s="5">
        <v>0</v>
      </c>
      <c r="G162" s="5">
        <v>35995506.069899999</v>
      </c>
      <c r="H162" s="6">
        <f t="shared" si="13"/>
        <v>211209311.083</v>
      </c>
      <c r="I162" s="12"/>
      <c r="J162" s="127"/>
      <c r="K162" s="130"/>
      <c r="L162" s="13">
        <v>4</v>
      </c>
      <c r="M162" s="5" t="s">
        <v>583</v>
      </c>
      <c r="N162" s="5">
        <v>207415310.43309999</v>
      </c>
      <c r="O162" s="5">
        <v>0</v>
      </c>
      <c r="P162" s="5">
        <v>32398267.8816</v>
      </c>
      <c r="Q162" s="6">
        <f t="shared" si="14"/>
        <v>239813578.31469998</v>
      </c>
    </row>
    <row r="163" spans="1:17" ht="24.95" customHeight="1">
      <c r="A163" s="132"/>
      <c r="B163" s="130"/>
      <c r="C163" s="1">
        <v>8</v>
      </c>
      <c r="D163" s="5" t="s">
        <v>207</v>
      </c>
      <c r="E163" s="5">
        <v>115950457.17380001</v>
      </c>
      <c r="F163" s="5">
        <v>0</v>
      </c>
      <c r="G163" s="5">
        <v>27541146.953699999</v>
      </c>
      <c r="H163" s="6">
        <f t="shared" si="13"/>
        <v>143491604.1275</v>
      </c>
      <c r="I163" s="12"/>
      <c r="J163" s="127"/>
      <c r="K163" s="130"/>
      <c r="L163" s="13">
        <v>5</v>
      </c>
      <c r="M163" s="5" t="s">
        <v>584</v>
      </c>
      <c r="N163" s="5">
        <v>124502222.8348</v>
      </c>
      <c r="O163" s="5">
        <v>0</v>
      </c>
      <c r="P163" s="5">
        <v>30742837.842700001</v>
      </c>
      <c r="Q163" s="6">
        <f t="shared" si="14"/>
        <v>155245060.67750001</v>
      </c>
    </row>
    <row r="164" spans="1:17" ht="24.95" customHeight="1">
      <c r="A164" s="132"/>
      <c r="B164" s="130"/>
      <c r="C164" s="1">
        <v>9</v>
      </c>
      <c r="D164" s="5" t="s">
        <v>208</v>
      </c>
      <c r="E164" s="5">
        <v>137708750.16710001</v>
      </c>
      <c r="F164" s="5">
        <v>0</v>
      </c>
      <c r="G164" s="5">
        <v>30694375.861099999</v>
      </c>
      <c r="H164" s="6">
        <f t="shared" si="13"/>
        <v>168403126.0282</v>
      </c>
      <c r="I164" s="12"/>
      <c r="J164" s="127"/>
      <c r="K164" s="130"/>
      <c r="L164" s="13">
        <v>6</v>
      </c>
      <c r="M164" s="5" t="s">
        <v>585</v>
      </c>
      <c r="N164" s="5">
        <v>131127227.8407</v>
      </c>
      <c r="O164" s="5">
        <v>0</v>
      </c>
      <c r="P164" s="5">
        <v>31614888.7313</v>
      </c>
      <c r="Q164" s="6">
        <f t="shared" si="14"/>
        <v>162742116.572</v>
      </c>
    </row>
    <row r="165" spans="1:17" ht="24.95" customHeight="1">
      <c r="A165" s="132"/>
      <c r="B165" s="130"/>
      <c r="C165" s="1">
        <v>10</v>
      </c>
      <c r="D165" s="5" t="s">
        <v>209</v>
      </c>
      <c r="E165" s="5">
        <v>117377713.2237</v>
      </c>
      <c r="F165" s="5">
        <v>0</v>
      </c>
      <c r="G165" s="5">
        <v>26850812.578699999</v>
      </c>
      <c r="H165" s="6">
        <f t="shared" si="13"/>
        <v>144228525.80239999</v>
      </c>
      <c r="I165" s="12"/>
      <c r="J165" s="127"/>
      <c r="K165" s="130"/>
      <c r="L165" s="13">
        <v>7</v>
      </c>
      <c r="M165" s="5" t="s">
        <v>586</v>
      </c>
      <c r="N165" s="5">
        <v>124202094.7156</v>
      </c>
      <c r="O165" s="5">
        <v>0</v>
      </c>
      <c r="P165" s="5">
        <v>29404486.6371</v>
      </c>
      <c r="Q165" s="6">
        <f t="shared" si="14"/>
        <v>153606581.3527</v>
      </c>
    </row>
    <row r="166" spans="1:17" ht="24.95" customHeight="1">
      <c r="A166" s="132"/>
      <c r="B166" s="130"/>
      <c r="C166" s="1">
        <v>11</v>
      </c>
      <c r="D166" s="5" t="s">
        <v>210</v>
      </c>
      <c r="E166" s="5">
        <v>169117523.93149999</v>
      </c>
      <c r="F166" s="5">
        <v>0</v>
      </c>
      <c r="G166" s="5">
        <v>39005433.913199998</v>
      </c>
      <c r="H166" s="6">
        <f t="shared" si="13"/>
        <v>208122957.84469998</v>
      </c>
      <c r="I166" s="12"/>
      <c r="J166" s="127"/>
      <c r="K166" s="130"/>
      <c r="L166" s="13">
        <v>8</v>
      </c>
      <c r="M166" s="5" t="s">
        <v>587</v>
      </c>
      <c r="N166" s="5">
        <v>110982440.7744</v>
      </c>
      <c r="O166" s="5">
        <v>0</v>
      </c>
      <c r="P166" s="5">
        <v>26949396.294</v>
      </c>
      <c r="Q166" s="6">
        <f t="shared" si="14"/>
        <v>137931837.0684</v>
      </c>
    </row>
    <row r="167" spans="1:17" ht="24.95" customHeight="1">
      <c r="A167" s="132"/>
      <c r="B167" s="130"/>
      <c r="C167" s="1">
        <v>12</v>
      </c>
      <c r="D167" s="5" t="s">
        <v>211</v>
      </c>
      <c r="E167" s="5">
        <v>119771731.21070001</v>
      </c>
      <c r="F167" s="5">
        <v>0</v>
      </c>
      <c r="G167" s="5">
        <v>28510279.2674</v>
      </c>
      <c r="H167" s="6">
        <f t="shared" si="13"/>
        <v>148282010.4781</v>
      </c>
      <c r="I167" s="12"/>
      <c r="J167" s="127"/>
      <c r="K167" s="130"/>
      <c r="L167" s="13">
        <v>9</v>
      </c>
      <c r="M167" s="5" t="s">
        <v>588</v>
      </c>
      <c r="N167" s="5">
        <v>119756442.5019</v>
      </c>
      <c r="O167" s="5">
        <v>0</v>
      </c>
      <c r="P167" s="5">
        <v>29048588.689199999</v>
      </c>
      <c r="Q167" s="6">
        <f t="shared" si="14"/>
        <v>148805031.1911</v>
      </c>
    </row>
    <row r="168" spans="1:17" ht="24.95" customHeight="1">
      <c r="A168" s="132"/>
      <c r="B168" s="130"/>
      <c r="C168" s="1">
        <v>13</v>
      </c>
      <c r="D168" s="5" t="s">
        <v>212</v>
      </c>
      <c r="E168" s="5">
        <v>138188680.7374</v>
      </c>
      <c r="F168" s="5">
        <v>0</v>
      </c>
      <c r="G168" s="5">
        <v>34625130.776699997</v>
      </c>
      <c r="H168" s="6">
        <f t="shared" si="13"/>
        <v>172813811.51409999</v>
      </c>
      <c r="I168" s="12"/>
      <c r="J168" s="127"/>
      <c r="K168" s="130"/>
      <c r="L168" s="13">
        <v>10</v>
      </c>
      <c r="M168" s="5" t="s">
        <v>589</v>
      </c>
      <c r="N168" s="5">
        <v>131885483.6471</v>
      </c>
      <c r="O168" s="5">
        <v>0</v>
      </c>
      <c r="P168" s="5">
        <v>31051305.1567</v>
      </c>
      <c r="Q168" s="6">
        <f t="shared" si="14"/>
        <v>162936788.80379999</v>
      </c>
    </row>
    <row r="169" spans="1:17" ht="24.95" customHeight="1">
      <c r="A169" s="132"/>
      <c r="B169" s="130"/>
      <c r="C169" s="1">
        <v>14</v>
      </c>
      <c r="D169" s="5" t="s">
        <v>213</v>
      </c>
      <c r="E169" s="5">
        <v>122151593.72050001</v>
      </c>
      <c r="F169" s="5">
        <v>0</v>
      </c>
      <c r="G169" s="5">
        <v>26471838.450100001</v>
      </c>
      <c r="H169" s="6">
        <f t="shared" si="13"/>
        <v>148623432.1706</v>
      </c>
      <c r="I169" s="12"/>
      <c r="J169" s="127"/>
      <c r="K169" s="130"/>
      <c r="L169" s="13">
        <v>11</v>
      </c>
      <c r="M169" s="5" t="s">
        <v>590</v>
      </c>
      <c r="N169" s="5">
        <v>128825042.2351</v>
      </c>
      <c r="O169" s="5">
        <v>0</v>
      </c>
      <c r="P169" s="5">
        <v>28237962.1534</v>
      </c>
      <c r="Q169" s="6">
        <f t="shared" si="14"/>
        <v>157063004.38850001</v>
      </c>
    </row>
    <row r="170" spans="1:17" ht="24.95" customHeight="1">
      <c r="A170" s="132"/>
      <c r="B170" s="130"/>
      <c r="C170" s="1">
        <v>15</v>
      </c>
      <c r="D170" s="5" t="s">
        <v>214</v>
      </c>
      <c r="E170" s="5">
        <v>112413613.727</v>
      </c>
      <c r="F170" s="5">
        <v>0</v>
      </c>
      <c r="G170" s="5">
        <v>24506124.604800001</v>
      </c>
      <c r="H170" s="6">
        <f t="shared" si="13"/>
        <v>136919738.33179998</v>
      </c>
      <c r="I170" s="12"/>
      <c r="J170" s="127"/>
      <c r="K170" s="130"/>
      <c r="L170" s="13">
        <v>12</v>
      </c>
      <c r="M170" s="5" t="s">
        <v>591</v>
      </c>
      <c r="N170" s="5">
        <v>149903502.15740001</v>
      </c>
      <c r="O170" s="5">
        <v>0</v>
      </c>
      <c r="P170" s="5">
        <v>34951583.367200002</v>
      </c>
      <c r="Q170" s="6">
        <f t="shared" si="14"/>
        <v>184855085.52460003</v>
      </c>
    </row>
    <row r="171" spans="1:17" ht="24.95" customHeight="1">
      <c r="A171" s="132"/>
      <c r="B171" s="130"/>
      <c r="C171" s="1">
        <v>16</v>
      </c>
      <c r="D171" s="5" t="s">
        <v>215</v>
      </c>
      <c r="E171" s="5">
        <v>164717408.46950001</v>
      </c>
      <c r="F171" s="5">
        <v>0</v>
      </c>
      <c r="G171" s="5">
        <v>30949088.456700001</v>
      </c>
      <c r="H171" s="6">
        <f t="shared" si="13"/>
        <v>195666496.9262</v>
      </c>
      <c r="I171" s="12"/>
      <c r="J171" s="127"/>
      <c r="K171" s="130"/>
      <c r="L171" s="13">
        <v>13</v>
      </c>
      <c r="M171" s="5" t="s">
        <v>592</v>
      </c>
      <c r="N171" s="5">
        <v>153556809.94369999</v>
      </c>
      <c r="O171" s="5">
        <v>0</v>
      </c>
      <c r="P171" s="5">
        <v>33050052.252</v>
      </c>
      <c r="Q171" s="6">
        <f t="shared" si="14"/>
        <v>186606862.19569999</v>
      </c>
    </row>
    <row r="172" spans="1:17" ht="24.95" customHeight="1">
      <c r="A172" s="132"/>
      <c r="B172" s="130"/>
      <c r="C172" s="1">
        <v>17</v>
      </c>
      <c r="D172" s="5" t="s">
        <v>216</v>
      </c>
      <c r="E172" s="5">
        <v>169758033.66190001</v>
      </c>
      <c r="F172" s="5">
        <v>0</v>
      </c>
      <c r="G172" s="5">
        <v>34131313.964299999</v>
      </c>
      <c r="H172" s="6">
        <f t="shared" si="13"/>
        <v>203889347.62620002</v>
      </c>
      <c r="I172" s="12"/>
      <c r="J172" s="127"/>
      <c r="K172" s="130"/>
      <c r="L172" s="13">
        <v>14</v>
      </c>
      <c r="M172" s="5" t="s">
        <v>593</v>
      </c>
      <c r="N172" s="5">
        <v>170028142.44569999</v>
      </c>
      <c r="O172" s="5">
        <v>0</v>
      </c>
      <c r="P172" s="5">
        <v>34246044.278399996</v>
      </c>
      <c r="Q172" s="6">
        <f t="shared" si="14"/>
        <v>204274186.72409999</v>
      </c>
    </row>
    <row r="173" spans="1:17" ht="24.95" customHeight="1">
      <c r="A173" s="132"/>
      <c r="B173" s="130"/>
      <c r="C173" s="1">
        <v>18</v>
      </c>
      <c r="D173" s="5" t="s">
        <v>217</v>
      </c>
      <c r="E173" s="5">
        <v>94521356.250200003</v>
      </c>
      <c r="F173" s="5">
        <v>0</v>
      </c>
      <c r="G173" s="5">
        <v>24217033.2093</v>
      </c>
      <c r="H173" s="6">
        <f t="shared" si="13"/>
        <v>118738389.4595</v>
      </c>
      <c r="I173" s="12"/>
      <c r="J173" s="127"/>
      <c r="K173" s="130"/>
      <c r="L173" s="13">
        <v>15</v>
      </c>
      <c r="M173" s="5" t="s">
        <v>594</v>
      </c>
      <c r="N173" s="5">
        <v>200622636.54879999</v>
      </c>
      <c r="O173" s="5">
        <v>0</v>
      </c>
      <c r="P173" s="5">
        <v>35295034.978500001</v>
      </c>
      <c r="Q173" s="6">
        <f t="shared" si="14"/>
        <v>235917671.5273</v>
      </c>
    </row>
    <row r="174" spans="1:17" ht="24.95" customHeight="1">
      <c r="A174" s="132"/>
      <c r="B174" s="130"/>
      <c r="C174" s="1">
        <v>19</v>
      </c>
      <c r="D174" s="5" t="s">
        <v>218</v>
      </c>
      <c r="E174" s="5">
        <v>127338652.1657</v>
      </c>
      <c r="F174" s="5">
        <v>0</v>
      </c>
      <c r="G174" s="5">
        <v>27380286.463399999</v>
      </c>
      <c r="H174" s="6">
        <f t="shared" si="13"/>
        <v>154718938.62909999</v>
      </c>
      <c r="I174" s="12"/>
      <c r="J174" s="127"/>
      <c r="K174" s="130"/>
      <c r="L174" s="13">
        <v>16</v>
      </c>
      <c r="M174" s="5" t="s">
        <v>595</v>
      </c>
      <c r="N174" s="5">
        <v>127060776.9084</v>
      </c>
      <c r="O174" s="5">
        <v>0</v>
      </c>
      <c r="P174" s="5">
        <v>34380531.990699999</v>
      </c>
      <c r="Q174" s="6">
        <f t="shared" si="14"/>
        <v>161441308.89910001</v>
      </c>
    </row>
    <row r="175" spans="1:17" ht="24.95" customHeight="1">
      <c r="A175" s="132"/>
      <c r="B175" s="130"/>
      <c r="C175" s="1">
        <v>20</v>
      </c>
      <c r="D175" s="5" t="s">
        <v>219</v>
      </c>
      <c r="E175" s="5">
        <v>150691495.65939999</v>
      </c>
      <c r="F175" s="5">
        <v>0</v>
      </c>
      <c r="G175" s="5">
        <v>29850245.132800002</v>
      </c>
      <c r="H175" s="6">
        <f t="shared" si="13"/>
        <v>180541740.7922</v>
      </c>
      <c r="I175" s="12"/>
      <c r="J175" s="127"/>
      <c r="K175" s="130"/>
      <c r="L175" s="13">
        <v>17</v>
      </c>
      <c r="M175" s="5" t="s">
        <v>596</v>
      </c>
      <c r="N175" s="5">
        <v>172459705.19260001</v>
      </c>
      <c r="O175" s="5">
        <v>0</v>
      </c>
      <c r="P175" s="5">
        <v>37307641.2377</v>
      </c>
      <c r="Q175" s="6">
        <f t="shared" si="14"/>
        <v>209767346.4303</v>
      </c>
    </row>
    <row r="176" spans="1:17" ht="24.95" customHeight="1">
      <c r="A176" s="132"/>
      <c r="B176" s="130"/>
      <c r="C176" s="1">
        <v>21</v>
      </c>
      <c r="D176" s="5" t="s">
        <v>220</v>
      </c>
      <c r="E176" s="5">
        <v>219442826.40279999</v>
      </c>
      <c r="F176" s="5">
        <v>0</v>
      </c>
      <c r="G176" s="5">
        <v>55500530.107100002</v>
      </c>
      <c r="H176" s="6">
        <f t="shared" si="13"/>
        <v>274943356.50989997</v>
      </c>
      <c r="I176" s="12"/>
      <c r="J176" s="127"/>
      <c r="K176" s="130"/>
      <c r="L176" s="13">
        <v>18</v>
      </c>
      <c r="M176" s="5" t="s">
        <v>597</v>
      </c>
      <c r="N176" s="5">
        <v>116492825.4297</v>
      </c>
      <c r="O176" s="5">
        <v>0</v>
      </c>
      <c r="P176" s="5">
        <v>27802273.0966</v>
      </c>
      <c r="Q176" s="6">
        <f t="shared" si="14"/>
        <v>144295098.52630001</v>
      </c>
    </row>
    <row r="177" spans="1:17" ht="24.95" customHeight="1">
      <c r="A177" s="132"/>
      <c r="B177" s="130"/>
      <c r="C177" s="1">
        <v>22</v>
      </c>
      <c r="D177" s="5" t="s">
        <v>221</v>
      </c>
      <c r="E177" s="5">
        <v>137033069.08539999</v>
      </c>
      <c r="F177" s="5">
        <v>0</v>
      </c>
      <c r="G177" s="5">
        <v>29119544.261</v>
      </c>
      <c r="H177" s="6">
        <f t="shared" si="13"/>
        <v>166152613.34639999</v>
      </c>
      <c r="I177" s="12"/>
      <c r="J177" s="127"/>
      <c r="K177" s="130"/>
      <c r="L177" s="13">
        <v>19</v>
      </c>
      <c r="M177" s="5" t="s">
        <v>598</v>
      </c>
      <c r="N177" s="5">
        <v>134069824.8836</v>
      </c>
      <c r="O177" s="5">
        <v>0</v>
      </c>
      <c r="P177" s="5">
        <v>31464523.530200001</v>
      </c>
      <c r="Q177" s="6">
        <f t="shared" si="14"/>
        <v>165534348.4138</v>
      </c>
    </row>
    <row r="178" spans="1:17" ht="24.95" customHeight="1">
      <c r="A178" s="132"/>
      <c r="B178" s="130"/>
      <c r="C178" s="1">
        <v>23</v>
      </c>
      <c r="D178" s="5" t="s">
        <v>222</v>
      </c>
      <c r="E178" s="5">
        <v>127607835.64229999</v>
      </c>
      <c r="F178" s="5">
        <v>0</v>
      </c>
      <c r="G178" s="5">
        <v>28264043.636100002</v>
      </c>
      <c r="H178" s="6">
        <f t="shared" si="13"/>
        <v>155871879.2784</v>
      </c>
      <c r="I178" s="12"/>
      <c r="J178" s="127"/>
      <c r="K178" s="130"/>
      <c r="L178" s="13">
        <v>20</v>
      </c>
      <c r="M178" s="5" t="s">
        <v>599</v>
      </c>
      <c r="N178" s="5">
        <v>154634528.06279999</v>
      </c>
      <c r="O178" s="5">
        <v>0</v>
      </c>
      <c r="P178" s="5">
        <v>33068620.840599999</v>
      </c>
      <c r="Q178" s="6">
        <f t="shared" si="14"/>
        <v>187703148.9034</v>
      </c>
    </row>
    <row r="179" spans="1:17" ht="24.95" customHeight="1">
      <c r="A179" s="132"/>
      <c r="B179" s="130"/>
      <c r="C179" s="1">
        <v>24</v>
      </c>
      <c r="D179" s="5" t="s">
        <v>223</v>
      </c>
      <c r="E179" s="5">
        <v>124557346.5422</v>
      </c>
      <c r="F179" s="5">
        <v>0</v>
      </c>
      <c r="G179" s="5">
        <v>27806354.838500001</v>
      </c>
      <c r="H179" s="6">
        <f t="shared" si="13"/>
        <v>152363701.38069999</v>
      </c>
      <c r="I179" s="12"/>
      <c r="J179" s="127"/>
      <c r="K179" s="130"/>
      <c r="L179" s="13">
        <v>21</v>
      </c>
      <c r="M179" s="5" t="s">
        <v>600</v>
      </c>
      <c r="N179" s="5">
        <v>145469417.24430001</v>
      </c>
      <c r="O179" s="5">
        <v>0</v>
      </c>
      <c r="P179" s="5">
        <v>32673298.280699998</v>
      </c>
      <c r="Q179" s="6">
        <f t="shared" si="14"/>
        <v>178142715.52500001</v>
      </c>
    </row>
    <row r="180" spans="1:17" ht="24.95" customHeight="1">
      <c r="A180" s="132"/>
      <c r="B180" s="130"/>
      <c r="C180" s="1">
        <v>25</v>
      </c>
      <c r="D180" s="5" t="s">
        <v>224</v>
      </c>
      <c r="E180" s="5">
        <v>142452350.7836</v>
      </c>
      <c r="F180" s="5">
        <v>0</v>
      </c>
      <c r="G180" s="5">
        <v>36365397.736699998</v>
      </c>
      <c r="H180" s="6">
        <f t="shared" si="13"/>
        <v>178817748.5203</v>
      </c>
      <c r="I180" s="12"/>
      <c r="J180" s="127"/>
      <c r="K180" s="130"/>
      <c r="L180" s="13">
        <v>22</v>
      </c>
      <c r="M180" s="5" t="s">
        <v>601</v>
      </c>
      <c r="N180" s="5">
        <v>171967139.74770001</v>
      </c>
      <c r="O180" s="5">
        <v>0</v>
      </c>
      <c r="P180" s="5">
        <v>36666284.879100002</v>
      </c>
      <c r="Q180" s="6">
        <f t="shared" si="14"/>
        <v>208633424.6268</v>
      </c>
    </row>
    <row r="181" spans="1:17" ht="24.95" customHeight="1">
      <c r="A181" s="132"/>
      <c r="B181" s="130"/>
      <c r="C181" s="1">
        <v>26</v>
      </c>
      <c r="D181" s="5" t="s">
        <v>225</v>
      </c>
      <c r="E181" s="5">
        <v>123826568.285</v>
      </c>
      <c r="F181" s="5">
        <v>0</v>
      </c>
      <c r="G181" s="5">
        <v>27130081.460000001</v>
      </c>
      <c r="H181" s="6">
        <f t="shared" si="13"/>
        <v>150956649.745</v>
      </c>
      <c r="I181" s="12"/>
      <c r="J181" s="127"/>
      <c r="K181" s="130"/>
      <c r="L181" s="13">
        <v>23</v>
      </c>
      <c r="M181" s="5" t="s">
        <v>602</v>
      </c>
      <c r="N181" s="5">
        <v>125763887.50300001</v>
      </c>
      <c r="O181" s="5">
        <v>0</v>
      </c>
      <c r="P181" s="5">
        <v>35399718.760499999</v>
      </c>
      <c r="Q181" s="6">
        <f t="shared" si="14"/>
        <v>161163606.26350001</v>
      </c>
    </row>
    <row r="182" spans="1:17" ht="24.95" customHeight="1">
      <c r="A182" s="132"/>
      <c r="B182" s="131"/>
      <c r="C182" s="1">
        <v>27</v>
      </c>
      <c r="D182" s="5" t="s">
        <v>226</v>
      </c>
      <c r="E182" s="5">
        <v>120095154.8751</v>
      </c>
      <c r="F182" s="5">
        <v>0</v>
      </c>
      <c r="G182" s="5">
        <v>27299486.1921</v>
      </c>
      <c r="H182" s="6">
        <f t="shared" si="13"/>
        <v>147394641.06720001</v>
      </c>
      <c r="I182" s="12"/>
      <c r="J182" s="127"/>
      <c r="K182" s="130"/>
      <c r="L182" s="13">
        <v>24</v>
      </c>
      <c r="M182" s="5" t="s">
        <v>603</v>
      </c>
      <c r="N182" s="5">
        <v>102351842.25570001</v>
      </c>
      <c r="O182" s="5">
        <v>0</v>
      </c>
      <c r="P182" s="5">
        <v>26449524.507100001</v>
      </c>
      <c r="Q182" s="6">
        <f t="shared" si="14"/>
        <v>128801366.76280001</v>
      </c>
    </row>
    <row r="183" spans="1:17" ht="24.95" customHeight="1">
      <c r="A183" s="1"/>
      <c r="B183" s="119" t="s">
        <v>818</v>
      </c>
      <c r="C183" s="120"/>
      <c r="D183" s="121"/>
      <c r="E183" s="15">
        <f>SUM(E156:E182)</f>
        <v>3710221472.3655</v>
      </c>
      <c r="F183" s="15">
        <f t="shared" ref="F183:G183" si="18">SUM(F156:F182)</f>
        <v>0</v>
      </c>
      <c r="G183" s="15">
        <f t="shared" si="18"/>
        <v>830509944.00700021</v>
      </c>
      <c r="H183" s="8">
        <f t="shared" si="13"/>
        <v>4540731416.3725004</v>
      </c>
      <c r="I183" s="12"/>
      <c r="J183" s="128"/>
      <c r="K183" s="131"/>
      <c r="L183" s="13">
        <v>25</v>
      </c>
      <c r="M183" s="5" t="s">
        <v>604</v>
      </c>
      <c r="N183" s="5">
        <v>114090646.2978</v>
      </c>
      <c r="O183" s="5">
        <v>0</v>
      </c>
      <c r="P183" s="5">
        <v>26331048.838599999</v>
      </c>
      <c r="Q183" s="6">
        <f t="shared" si="14"/>
        <v>140421695.13640001</v>
      </c>
    </row>
    <row r="184" spans="1:17" ht="24.95" customHeight="1">
      <c r="A184" s="132">
        <v>9</v>
      </c>
      <c r="B184" s="129" t="s">
        <v>31</v>
      </c>
      <c r="C184" s="1">
        <v>1</v>
      </c>
      <c r="D184" s="5" t="s">
        <v>227</v>
      </c>
      <c r="E184" s="5">
        <v>127316814.64820001</v>
      </c>
      <c r="F184" s="5">
        <v>-2017457.56</v>
      </c>
      <c r="G184" s="5">
        <v>30320316.7478</v>
      </c>
      <c r="H184" s="6">
        <f t="shared" si="13"/>
        <v>155619673.836</v>
      </c>
      <c r="I184" s="12"/>
      <c r="J184" s="19"/>
      <c r="K184" s="119" t="s">
        <v>836</v>
      </c>
      <c r="L184" s="120"/>
      <c r="M184" s="121"/>
      <c r="N184" s="15">
        <f>SUM(N159:N183)</f>
        <v>3485433559.4180999</v>
      </c>
      <c r="O184" s="15">
        <f t="shared" ref="O184:P184" si="19">SUM(O159:O183)</f>
        <v>0</v>
      </c>
      <c r="P184" s="15">
        <f t="shared" si="19"/>
        <v>786485193.73759997</v>
      </c>
      <c r="Q184" s="8">
        <f t="shared" si="14"/>
        <v>4271918753.1556997</v>
      </c>
    </row>
    <row r="185" spans="1:17" ht="24.95" customHeight="1">
      <c r="A185" s="132"/>
      <c r="B185" s="130"/>
      <c r="C185" s="1">
        <v>2</v>
      </c>
      <c r="D185" s="5" t="s">
        <v>228</v>
      </c>
      <c r="E185" s="5">
        <v>160035691.4763</v>
      </c>
      <c r="F185" s="5">
        <v>-2544453.37</v>
      </c>
      <c r="G185" s="5">
        <v>30745712.347899999</v>
      </c>
      <c r="H185" s="6">
        <f t="shared" si="13"/>
        <v>188236950.4542</v>
      </c>
      <c r="I185" s="12"/>
      <c r="J185" s="126">
        <v>27</v>
      </c>
      <c r="K185" s="129" t="s">
        <v>49</v>
      </c>
      <c r="L185" s="13">
        <v>1</v>
      </c>
      <c r="M185" s="5" t="s">
        <v>605</v>
      </c>
      <c r="N185" s="5">
        <v>128091251.3977</v>
      </c>
      <c r="O185" s="5">
        <v>-5788847.5199999996</v>
      </c>
      <c r="P185" s="5">
        <v>36065103.989</v>
      </c>
      <c r="Q185" s="6">
        <f t="shared" si="14"/>
        <v>158367507.86669999</v>
      </c>
    </row>
    <row r="186" spans="1:17" ht="24.95" customHeight="1">
      <c r="A186" s="132"/>
      <c r="B186" s="130"/>
      <c r="C186" s="1">
        <v>3</v>
      </c>
      <c r="D186" s="5" t="s">
        <v>229</v>
      </c>
      <c r="E186" s="5">
        <v>153201282.38060001</v>
      </c>
      <c r="F186" s="5">
        <v>-2434582.2599999998</v>
      </c>
      <c r="G186" s="5">
        <v>38837176.6567</v>
      </c>
      <c r="H186" s="6">
        <f t="shared" si="13"/>
        <v>189603876.7773</v>
      </c>
      <c r="I186" s="12"/>
      <c r="J186" s="127"/>
      <c r="K186" s="130"/>
      <c r="L186" s="13">
        <v>2</v>
      </c>
      <c r="M186" s="5" t="s">
        <v>606</v>
      </c>
      <c r="N186" s="5">
        <v>132234617.7054</v>
      </c>
      <c r="O186" s="5">
        <v>-5788847.5199999996</v>
      </c>
      <c r="P186" s="5">
        <v>39358270.085699998</v>
      </c>
      <c r="Q186" s="6">
        <f t="shared" si="14"/>
        <v>165804040.27110001</v>
      </c>
    </row>
    <row r="187" spans="1:17" ht="24.95" customHeight="1">
      <c r="A187" s="132"/>
      <c r="B187" s="130"/>
      <c r="C187" s="1">
        <v>4</v>
      </c>
      <c r="D187" s="5" t="s">
        <v>230</v>
      </c>
      <c r="E187" s="5">
        <v>98848150.064700007</v>
      </c>
      <c r="F187" s="5">
        <v>-1558697.37</v>
      </c>
      <c r="G187" s="5">
        <v>22757182.606199998</v>
      </c>
      <c r="H187" s="6">
        <f t="shared" si="13"/>
        <v>120046635.3009</v>
      </c>
      <c r="I187" s="12"/>
      <c r="J187" s="127"/>
      <c r="K187" s="130"/>
      <c r="L187" s="13">
        <v>3</v>
      </c>
      <c r="M187" s="5" t="s">
        <v>607</v>
      </c>
      <c r="N187" s="5">
        <v>203248984.9765</v>
      </c>
      <c r="O187" s="5">
        <v>-5788847.5199999996</v>
      </c>
      <c r="P187" s="5">
        <v>57946167.312700003</v>
      </c>
      <c r="Q187" s="6">
        <f t="shared" si="14"/>
        <v>255406304.7692</v>
      </c>
    </row>
    <row r="188" spans="1:17" ht="24.95" customHeight="1">
      <c r="A188" s="132"/>
      <c r="B188" s="130"/>
      <c r="C188" s="1">
        <v>5</v>
      </c>
      <c r="D188" s="5" t="s">
        <v>231</v>
      </c>
      <c r="E188" s="5">
        <v>118081192.07539999</v>
      </c>
      <c r="F188" s="5">
        <v>-1868649.67</v>
      </c>
      <c r="G188" s="5">
        <v>27697839.997499999</v>
      </c>
      <c r="H188" s="6">
        <f t="shared" si="13"/>
        <v>143910382.40289998</v>
      </c>
      <c r="I188" s="12"/>
      <c r="J188" s="127"/>
      <c r="K188" s="130"/>
      <c r="L188" s="13">
        <v>4</v>
      </c>
      <c r="M188" s="5" t="s">
        <v>608</v>
      </c>
      <c r="N188" s="5">
        <v>133637913.85439999</v>
      </c>
      <c r="O188" s="5">
        <v>-5788847.5199999996</v>
      </c>
      <c r="P188" s="5">
        <v>34752991.006399997</v>
      </c>
      <c r="Q188" s="6">
        <f t="shared" si="14"/>
        <v>162602057.34079999</v>
      </c>
    </row>
    <row r="189" spans="1:17" ht="24.95" customHeight="1">
      <c r="A189" s="132"/>
      <c r="B189" s="130"/>
      <c r="C189" s="1">
        <v>6</v>
      </c>
      <c r="D189" s="5" t="s">
        <v>232</v>
      </c>
      <c r="E189" s="5">
        <v>135843652.94510001</v>
      </c>
      <c r="F189" s="5">
        <v>-2154700.0699999998</v>
      </c>
      <c r="G189" s="5">
        <v>31960609.350400001</v>
      </c>
      <c r="H189" s="6">
        <f t="shared" si="13"/>
        <v>165649562.22550002</v>
      </c>
      <c r="I189" s="12"/>
      <c r="J189" s="127"/>
      <c r="K189" s="130"/>
      <c r="L189" s="13">
        <v>5</v>
      </c>
      <c r="M189" s="5" t="s">
        <v>609</v>
      </c>
      <c r="N189" s="5">
        <v>119763447.1213</v>
      </c>
      <c r="O189" s="5">
        <v>-5788847.5199999996</v>
      </c>
      <c r="P189" s="5">
        <v>33879998.232900001</v>
      </c>
      <c r="Q189" s="6">
        <f t="shared" si="14"/>
        <v>147854597.83419999</v>
      </c>
    </row>
    <row r="190" spans="1:17" ht="24.95" customHeight="1">
      <c r="A190" s="132"/>
      <c r="B190" s="130"/>
      <c r="C190" s="1">
        <v>7</v>
      </c>
      <c r="D190" s="5" t="s">
        <v>233</v>
      </c>
      <c r="E190" s="5">
        <v>155737585.0068</v>
      </c>
      <c r="F190" s="5">
        <v>-2475446.61</v>
      </c>
      <c r="G190" s="5">
        <v>33101501.1085</v>
      </c>
      <c r="H190" s="6">
        <f t="shared" si="13"/>
        <v>186363639.50529999</v>
      </c>
      <c r="I190" s="12"/>
      <c r="J190" s="127"/>
      <c r="K190" s="130"/>
      <c r="L190" s="13">
        <v>6</v>
      </c>
      <c r="M190" s="5" t="s">
        <v>610</v>
      </c>
      <c r="N190" s="5">
        <v>91101035.093600005</v>
      </c>
      <c r="O190" s="5">
        <v>-5788847.5199999996</v>
      </c>
      <c r="P190" s="5">
        <v>26230950.7304</v>
      </c>
      <c r="Q190" s="6">
        <f t="shared" si="14"/>
        <v>111543138.30400001</v>
      </c>
    </row>
    <row r="191" spans="1:17" ht="24.95" customHeight="1">
      <c r="A191" s="132"/>
      <c r="B191" s="130"/>
      <c r="C191" s="1">
        <v>8</v>
      </c>
      <c r="D191" s="5" t="s">
        <v>234</v>
      </c>
      <c r="E191" s="5">
        <v>123368141.5766</v>
      </c>
      <c r="F191" s="5">
        <v>-1953847.98</v>
      </c>
      <c r="G191" s="5">
        <v>32647445.295600001</v>
      </c>
      <c r="H191" s="6">
        <f t="shared" si="13"/>
        <v>154061738.89219999</v>
      </c>
      <c r="I191" s="12"/>
      <c r="J191" s="127"/>
      <c r="K191" s="130"/>
      <c r="L191" s="13">
        <v>7</v>
      </c>
      <c r="M191" s="5" t="s">
        <v>792</v>
      </c>
      <c r="N191" s="5">
        <v>88748506.857899994</v>
      </c>
      <c r="O191" s="5">
        <v>-5788847.5199999996</v>
      </c>
      <c r="P191" s="5">
        <v>26550855.218499999</v>
      </c>
      <c r="Q191" s="6">
        <f t="shared" si="14"/>
        <v>109510514.5564</v>
      </c>
    </row>
    <row r="192" spans="1:17" ht="24.95" customHeight="1">
      <c r="A192" s="132"/>
      <c r="B192" s="130"/>
      <c r="C192" s="1">
        <v>9</v>
      </c>
      <c r="D192" s="5" t="s">
        <v>235</v>
      </c>
      <c r="E192" s="5">
        <v>131495232.5315</v>
      </c>
      <c r="F192" s="5">
        <v>-2084922.28</v>
      </c>
      <c r="G192" s="5">
        <v>33470787.277899999</v>
      </c>
      <c r="H192" s="6">
        <f t="shared" si="13"/>
        <v>162881097.52939999</v>
      </c>
      <c r="I192" s="12"/>
      <c r="J192" s="127"/>
      <c r="K192" s="130"/>
      <c r="L192" s="13">
        <v>8</v>
      </c>
      <c r="M192" s="5" t="s">
        <v>611</v>
      </c>
      <c r="N192" s="5">
        <v>199281011.0932</v>
      </c>
      <c r="O192" s="5">
        <v>-5788847.5199999996</v>
      </c>
      <c r="P192" s="5">
        <v>57829911.801600002</v>
      </c>
      <c r="Q192" s="6">
        <f t="shared" si="14"/>
        <v>251322075.3748</v>
      </c>
    </row>
    <row r="193" spans="1:17" ht="24.95" customHeight="1">
      <c r="A193" s="132"/>
      <c r="B193" s="130"/>
      <c r="C193" s="1">
        <v>10</v>
      </c>
      <c r="D193" s="5" t="s">
        <v>236</v>
      </c>
      <c r="E193" s="5">
        <v>102965891.6205</v>
      </c>
      <c r="F193" s="5">
        <v>-1625005.68</v>
      </c>
      <c r="G193" s="5">
        <v>25973786.913800001</v>
      </c>
      <c r="H193" s="6">
        <f t="shared" si="13"/>
        <v>127314672.85429999</v>
      </c>
      <c r="I193" s="12"/>
      <c r="J193" s="127"/>
      <c r="K193" s="130"/>
      <c r="L193" s="13">
        <v>9</v>
      </c>
      <c r="M193" s="5" t="s">
        <v>612</v>
      </c>
      <c r="N193" s="5">
        <v>118596981.7789</v>
      </c>
      <c r="O193" s="5">
        <v>-5788847.5199999996</v>
      </c>
      <c r="P193" s="5">
        <v>29933904.0484</v>
      </c>
      <c r="Q193" s="6">
        <f t="shared" si="14"/>
        <v>142742038.3073</v>
      </c>
    </row>
    <row r="194" spans="1:17" ht="24.95" customHeight="1">
      <c r="A194" s="132"/>
      <c r="B194" s="130"/>
      <c r="C194" s="1">
        <v>11</v>
      </c>
      <c r="D194" s="5" t="s">
        <v>237</v>
      </c>
      <c r="E194" s="5">
        <v>140495507.2484</v>
      </c>
      <c r="F194" s="5">
        <v>-2231802.6</v>
      </c>
      <c r="G194" s="5">
        <v>31503122.385200001</v>
      </c>
      <c r="H194" s="6">
        <f t="shared" si="13"/>
        <v>169766827.0336</v>
      </c>
      <c r="I194" s="12"/>
      <c r="J194" s="127"/>
      <c r="K194" s="130"/>
      <c r="L194" s="13">
        <v>10</v>
      </c>
      <c r="M194" s="5" t="s">
        <v>613</v>
      </c>
      <c r="N194" s="5">
        <v>148175332.19049999</v>
      </c>
      <c r="O194" s="5">
        <v>-5788847.5199999996</v>
      </c>
      <c r="P194" s="5">
        <v>41649607.006200001</v>
      </c>
      <c r="Q194" s="6">
        <f t="shared" si="14"/>
        <v>184036091.6767</v>
      </c>
    </row>
    <row r="195" spans="1:17" ht="24.95" customHeight="1">
      <c r="A195" s="132"/>
      <c r="B195" s="130"/>
      <c r="C195" s="1">
        <v>12</v>
      </c>
      <c r="D195" s="5" t="s">
        <v>238</v>
      </c>
      <c r="E195" s="5">
        <v>121244787.41069999</v>
      </c>
      <c r="F195" s="5">
        <v>-2540598.25</v>
      </c>
      <c r="G195" s="5">
        <v>28000723.279399998</v>
      </c>
      <c r="H195" s="6">
        <f t="shared" si="13"/>
        <v>146704912.44009998</v>
      </c>
      <c r="I195" s="12"/>
      <c r="J195" s="127"/>
      <c r="K195" s="130"/>
      <c r="L195" s="13">
        <v>11</v>
      </c>
      <c r="M195" s="5" t="s">
        <v>614</v>
      </c>
      <c r="N195" s="5">
        <v>114317333.6276</v>
      </c>
      <c r="O195" s="5">
        <v>-5788847.5199999996</v>
      </c>
      <c r="P195" s="5">
        <v>32883080.3138</v>
      </c>
      <c r="Q195" s="6">
        <f t="shared" si="14"/>
        <v>141411566.42140001</v>
      </c>
    </row>
    <row r="196" spans="1:17" ht="24.95" customHeight="1">
      <c r="A196" s="132"/>
      <c r="B196" s="130"/>
      <c r="C196" s="1">
        <v>13</v>
      </c>
      <c r="D196" s="5" t="s">
        <v>239</v>
      </c>
      <c r="E196" s="5">
        <v>133630075.6495</v>
      </c>
      <c r="F196" s="5">
        <v>-2119233.0099999998</v>
      </c>
      <c r="G196" s="5">
        <v>32180001.2612</v>
      </c>
      <c r="H196" s="6">
        <f t="shared" si="13"/>
        <v>163690843.9007</v>
      </c>
      <c r="I196" s="12"/>
      <c r="J196" s="127"/>
      <c r="K196" s="130"/>
      <c r="L196" s="13">
        <v>12</v>
      </c>
      <c r="M196" s="5" t="s">
        <v>615</v>
      </c>
      <c r="N196" s="5">
        <v>103280710.3471</v>
      </c>
      <c r="O196" s="5">
        <v>-5788847.5199999996</v>
      </c>
      <c r="P196" s="5">
        <v>30508386.577100001</v>
      </c>
      <c r="Q196" s="6">
        <f t="shared" si="14"/>
        <v>128000249.40420002</v>
      </c>
    </row>
    <row r="197" spans="1:17" ht="24.95" customHeight="1">
      <c r="A197" s="132"/>
      <c r="B197" s="130"/>
      <c r="C197" s="1">
        <v>14</v>
      </c>
      <c r="D197" s="5" t="s">
        <v>240</v>
      </c>
      <c r="E197" s="5">
        <v>126512459.2483</v>
      </c>
      <c r="F197" s="5">
        <v>-2004350.13</v>
      </c>
      <c r="G197" s="5">
        <v>31349931.529399998</v>
      </c>
      <c r="H197" s="6">
        <f t="shared" si="13"/>
        <v>155858040.64770001</v>
      </c>
      <c r="I197" s="12"/>
      <c r="J197" s="127"/>
      <c r="K197" s="130"/>
      <c r="L197" s="13">
        <v>13</v>
      </c>
      <c r="M197" s="5" t="s">
        <v>851</v>
      </c>
      <c r="N197" s="5">
        <v>93134204.702900007</v>
      </c>
      <c r="O197" s="5">
        <v>-5788847.5199999996</v>
      </c>
      <c r="P197" s="5">
        <v>27070439.3114</v>
      </c>
      <c r="Q197" s="6">
        <f t="shared" si="14"/>
        <v>114415796.49430001</v>
      </c>
    </row>
    <row r="198" spans="1:17" ht="24.95" customHeight="1">
      <c r="A198" s="132"/>
      <c r="B198" s="130"/>
      <c r="C198" s="1">
        <v>15</v>
      </c>
      <c r="D198" s="5" t="s">
        <v>241</v>
      </c>
      <c r="E198" s="5">
        <v>143502474.66510001</v>
      </c>
      <c r="F198" s="5">
        <v>-2278449.64</v>
      </c>
      <c r="G198" s="5">
        <v>33525551.1587</v>
      </c>
      <c r="H198" s="6">
        <f t="shared" si="13"/>
        <v>174749576.18380001</v>
      </c>
      <c r="I198" s="12"/>
      <c r="J198" s="127"/>
      <c r="K198" s="130"/>
      <c r="L198" s="13">
        <v>14</v>
      </c>
      <c r="M198" s="5" t="s">
        <v>616</v>
      </c>
      <c r="N198" s="5">
        <v>107069595.8154</v>
      </c>
      <c r="O198" s="5">
        <v>-5788847.5199999996</v>
      </c>
      <c r="P198" s="5">
        <v>28051547.019200001</v>
      </c>
      <c r="Q198" s="6">
        <f t="shared" si="14"/>
        <v>129332295.31460001</v>
      </c>
    </row>
    <row r="199" spans="1:17" ht="24.95" customHeight="1">
      <c r="A199" s="132"/>
      <c r="B199" s="130"/>
      <c r="C199" s="1">
        <v>16</v>
      </c>
      <c r="D199" s="5" t="s">
        <v>242</v>
      </c>
      <c r="E199" s="5">
        <v>134867708.4393</v>
      </c>
      <c r="F199" s="5">
        <v>-2139279.5699999998</v>
      </c>
      <c r="G199" s="5">
        <v>32143469.5814</v>
      </c>
      <c r="H199" s="6">
        <f t="shared" si="13"/>
        <v>164871898.45070001</v>
      </c>
      <c r="I199" s="12"/>
      <c r="J199" s="127"/>
      <c r="K199" s="130"/>
      <c r="L199" s="13">
        <v>15</v>
      </c>
      <c r="M199" s="5" t="s">
        <v>617</v>
      </c>
      <c r="N199" s="5">
        <v>112146636.7254</v>
      </c>
      <c r="O199" s="5">
        <v>-5788847.5199999996</v>
      </c>
      <c r="P199" s="5">
        <v>32640477.667300001</v>
      </c>
      <c r="Q199" s="6">
        <f t="shared" si="14"/>
        <v>138998266.87270001</v>
      </c>
    </row>
    <row r="200" spans="1:17" ht="24.95" customHeight="1">
      <c r="A200" s="132"/>
      <c r="B200" s="130"/>
      <c r="C200" s="1">
        <v>17</v>
      </c>
      <c r="D200" s="5" t="s">
        <v>243</v>
      </c>
      <c r="E200" s="5">
        <v>135399387.51030001</v>
      </c>
      <c r="F200" s="5">
        <v>-2147660.84</v>
      </c>
      <c r="G200" s="5">
        <v>33795064.803199999</v>
      </c>
      <c r="H200" s="6">
        <f t="shared" si="13"/>
        <v>167046791.47350001</v>
      </c>
      <c r="I200" s="12"/>
      <c r="J200" s="127"/>
      <c r="K200" s="130"/>
      <c r="L200" s="13">
        <v>16</v>
      </c>
      <c r="M200" s="5" t="s">
        <v>618</v>
      </c>
      <c r="N200" s="5">
        <v>135978134.35870001</v>
      </c>
      <c r="O200" s="5">
        <v>-5788847.5199999996</v>
      </c>
      <c r="P200" s="5">
        <v>37916715.203000002</v>
      </c>
      <c r="Q200" s="6">
        <f t="shared" si="14"/>
        <v>168106002.04170001</v>
      </c>
    </row>
    <row r="201" spans="1:17" ht="24.95" customHeight="1">
      <c r="A201" s="132"/>
      <c r="B201" s="131"/>
      <c r="C201" s="1">
        <v>18</v>
      </c>
      <c r="D201" s="5" t="s">
        <v>244</v>
      </c>
      <c r="E201" s="5">
        <v>149316891.95019999</v>
      </c>
      <c r="F201" s="5">
        <v>-2372129.21</v>
      </c>
      <c r="G201" s="5">
        <v>34763389.786899999</v>
      </c>
      <c r="H201" s="6">
        <f t="shared" ref="H201:H264" si="20">E201+F201+G201</f>
        <v>181708152.52709997</v>
      </c>
      <c r="I201" s="12"/>
      <c r="J201" s="127"/>
      <c r="K201" s="130"/>
      <c r="L201" s="13">
        <v>17</v>
      </c>
      <c r="M201" s="5" t="s">
        <v>852</v>
      </c>
      <c r="N201" s="5">
        <v>114150928.19509999</v>
      </c>
      <c r="O201" s="5">
        <v>-5788847.5199999996</v>
      </c>
      <c r="P201" s="5">
        <v>29883647.7597</v>
      </c>
      <c r="Q201" s="6">
        <f t="shared" ref="Q201:Q264" si="21">SUM(N201:P201)</f>
        <v>138245728.4348</v>
      </c>
    </row>
    <row r="202" spans="1:17" ht="24.95" customHeight="1">
      <c r="A202" s="1"/>
      <c r="B202" s="119" t="s">
        <v>819</v>
      </c>
      <c r="C202" s="120"/>
      <c r="D202" s="121"/>
      <c r="E202" s="15">
        <f>SUM(E184:E201)</f>
        <v>2391862926.4475002</v>
      </c>
      <c r="F202" s="15">
        <f t="shared" ref="F202:G202" si="22">SUM(F184:F201)</f>
        <v>-38551266.100000001</v>
      </c>
      <c r="G202" s="15">
        <f t="shared" si="22"/>
        <v>564773612.08770001</v>
      </c>
      <c r="H202" s="8">
        <f t="shared" si="20"/>
        <v>2918085272.4352002</v>
      </c>
      <c r="I202" s="12"/>
      <c r="J202" s="127"/>
      <c r="K202" s="130"/>
      <c r="L202" s="13">
        <v>18</v>
      </c>
      <c r="M202" s="5" t="s">
        <v>619</v>
      </c>
      <c r="N202" s="5">
        <v>106091412.9501</v>
      </c>
      <c r="O202" s="5">
        <v>-5788847.5199999996</v>
      </c>
      <c r="P202" s="5">
        <v>31072710.204100002</v>
      </c>
      <c r="Q202" s="6">
        <f t="shared" si="21"/>
        <v>131375275.63420001</v>
      </c>
    </row>
    <row r="203" spans="1:17" ht="24.95" customHeight="1">
      <c r="A203" s="132">
        <v>10</v>
      </c>
      <c r="B203" s="129" t="s">
        <v>32</v>
      </c>
      <c r="C203" s="1">
        <v>1</v>
      </c>
      <c r="D203" s="5" t="s">
        <v>245</v>
      </c>
      <c r="E203" s="5">
        <v>104560823.9518</v>
      </c>
      <c r="F203" s="5">
        <v>0</v>
      </c>
      <c r="G203" s="5">
        <v>28856982.0964</v>
      </c>
      <c r="H203" s="6">
        <f t="shared" si="20"/>
        <v>133417806.04820001</v>
      </c>
      <c r="I203" s="12"/>
      <c r="J203" s="127"/>
      <c r="K203" s="130"/>
      <c r="L203" s="13">
        <v>19</v>
      </c>
      <c r="M203" s="5" t="s">
        <v>853</v>
      </c>
      <c r="N203" s="5">
        <v>100770100.94589999</v>
      </c>
      <c r="O203" s="5">
        <v>-5788847.5199999996</v>
      </c>
      <c r="P203" s="5">
        <v>27427077.311799999</v>
      </c>
      <c r="Q203" s="6">
        <f t="shared" si="21"/>
        <v>122408330.7377</v>
      </c>
    </row>
    <row r="204" spans="1:17" ht="24.95" customHeight="1">
      <c r="A204" s="132"/>
      <c r="B204" s="130"/>
      <c r="C204" s="1">
        <v>2</v>
      </c>
      <c r="D204" s="5" t="s">
        <v>246</v>
      </c>
      <c r="E204" s="5">
        <v>113967149.4395</v>
      </c>
      <c r="F204" s="5">
        <v>0</v>
      </c>
      <c r="G204" s="5">
        <v>31271773.219999999</v>
      </c>
      <c r="H204" s="6">
        <f t="shared" si="20"/>
        <v>145238922.6595</v>
      </c>
      <c r="I204" s="12"/>
      <c r="J204" s="128"/>
      <c r="K204" s="131"/>
      <c r="L204" s="13">
        <v>20</v>
      </c>
      <c r="M204" s="5" t="s">
        <v>854</v>
      </c>
      <c r="N204" s="5">
        <v>136677559.49239999</v>
      </c>
      <c r="O204" s="5">
        <v>-5788847.5199999996</v>
      </c>
      <c r="P204" s="5">
        <v>39569117.754600003</v>
      </c>
      <c r="Q204" s="6">
        <f t="shared" si="21"/>
        <v>170457829.727</v>
      </c>
    </row>
    <row r="205" spans="1:17" ht="24.95" customHeight="1">
      <c r="A205" s="132"/>
      <c r="B205" s="130"/>
      <c r="C205" s="1">
        <v>3</v>
      </c>
      <c r="D205" s="5" t="s">
        <v>247</v>
      </c>
      <c r="E205" s="5">
        <v>97423131.905699998</v>
      </c>
      <c r="F205" s="5">
        <v>0</v>
      </c>
      <c r="G205" s="5">
        <v>27641479.5964</v>
      </c>
      <c r="H205" s="6">
        <f t="shared" si="20"/>
        <v>125064611.50209999</v>
      </c>
      <c r="I205" s="12"/>
      <c r="J205" s="19"/>
      <c r="K205" s="119" t="s">
        <v>837</v>
      </c>
      <c r="L205" s="120"/>
      <c r="M205" s="121"/>
      <c r="N205" s="15">
        <f>SUM(N185:N204)</f>
        <v>2486495699.23</v>
      </c>
      <c r="O205" s="15">
        <f t="shared" ref="O205:P205" si="23">SUM(O185:O204)</f>
        <v>-115776950.39999995</v>
      </c>
      <c r="P205" s="15">
        <f t="shared" si="23"/>
        <v>701220958.55379999</v>
      </c>
      <c r="Q205" s="8">
        <f t="shared" si="21"/>
        <v>3071939707.3838</v>
      </c>
    </row>
    <row r="206" spans="1:17" ht="24.95" customHeight="1">
      <c r="A206" s="132"/>
      <c r="B206" s="130"/>
      <c r="C206" s="1">
        <v>4</v>
      </c>
      <c r="D206" s="5" t="s">
        <v>248</v>
      </c>
      <c r="E206" s="5">
        <v>140014656.56099999</v>
      </c>
      <c r="F206" s="5">
        <v>0</v>
      </c>
      <c r="G206" s="5">
        <v>35918091.571199998</v>
      </c>
      <c r="H206" s="6">
        <f t="shared" si="20"/>
        <v>175932748.1322</v>
      </c>
      <c r="I206" s="12"/>
      <c r="J206" s="126">
        <v>28</v>
      </c>
      <c r="K206" s="129" t="s">
        <v>50</v>
      </c>
      <c r="L206" s="13">
        <v>1</v>
      </c>
      <c r="M206" s="5" t="s">
        <v>620</v>
      </c>
      <c r="N206" s="5">
        <v>131746179.3612</v>
      </c>
      <c r="O206" s="5">
        <v>-2620951.4900000002</v>
      </c>
      <c r="P206" s="5">
        <v>32744843.859700002</v>
      </c>
      <c r="Q206" s="6">
        <f t="shared" si="21"/>
        <v>161870071.73090002</v>
      </c>
    </row>
    <row r="207" spans="1:17" ht="24.95" customHeight="1">
      <c r="A207" s="132"/>
      <c r="B207" s="130"/>
      <c r="C207" s="1">
        <v>5</v>
      </c>
      <c r="D207" s="5" t="s">
        <v>249</v>
      </c>
      <c r="E207" s="5">
        <v>127391580.8221</v>
      </c>
      <c r="F207" s="5">
        <v>0</v>
      </c>
      <c r="G207" s="5">
        <v>35321071.081600003</v>
      </c>
      <c r="H207" s="6">
        <f t="shared" si="20"/>
        <v>162712651.90369999</v>
      </c>
      <c r="I207" s="12"/>
      <c r="J207" s="127"/>
      <c r="K207" s="130"/>
      <c r="L207" s="13">
        <v>2</v>
      </c>
      <c r="M207" s="5" t="s">
        <v>621</v>
      </c>
      <c r="N207" s="5">
        <v>139366328.75830001</v>
      </c>
      <c r="O207" s="5">
        <v>-2620951.4900000002</v>
      </c>
      <c r="P207" s="5">
        <v>35327155.945500001</v>
      </c>
      <c r="Q207" s="6">
        <f t="shared" si="21"/>
        <v>172072533.21380001</v>
      </c>
    </row>
    <row r="208" spans="1:17" ht="24.95" customHeight="1">
      <c r="A208" s="132"/>
      <c r="B208" s="130"/>
      <c r="C208" s="1">
        <v>6</v>
      </c>
      <c r="D208" s="5" t="s">
        <v>250</v>
      </c>
      <c r="E208" s="5">
        <v>130492384.38349999</v>
      </c>
      <c r="F208" s="5">
        <v>0</v>
      </c>
      <c r="G208" s="5">
        <v>35509448.067299999</v>
      </c>
      <c r="H208" s="6">
        <f t="shared" si="20"/>
        <v>166001832.4508</v>
      </c>
      <c r="I208" s="12"/>
      <c r="J208" s="127"/>
      <c r="K208" s="130"/>
      <c r="L208" s="13">
        <v>3</v>
      </c>
      <c r="M208" s="5" t="s">
        <v>622</v>
      </c>
      <c r="N208" s="5">
        <v>141886394.09549999</v>
      </c>
      <c r="O208" s="5">
        <v>-2620951.4900000002</v>
      </c>
      <c r="P208" s="5">
        <v>36383008.950099997</v>
      </c>
      <c r="Q208" s="6">
        <f t="shared" si="21"/>
        <v>175648451.55559999</v>
      </c>
    </row>
    <row r="209" spans="1:17" ht="24.95" customHeight="1">
      <c r="A209" s="132"/>
      <c r="B209" s="130"/>
      <c r="C209" s="1">
        <v>7</v>
      </c>
      <c r="D209" s="5" t="s">
        <v>251</v>
      </c>
      <c r="E209" s="5">
        <v>138346006.36559999</v>
      </c>
      <c r="F209" s="5">
        <v>0</v>
      </c>
      <c r="G209" s="5">
        <v>34168271.206900001</v>
      </c>
      <c r="H209" s="6">
        <f t="shared" si="20"/>
        <v>172514277.57249999</v>
      </c>
      <c r="I209" s="12"/>
      <c r="J209" s="127"/>
      <c r="K209" s="130"/>
      <c r="L209" s="13">
        <v>4</v>
      </c>
      <c r="M209" s="5" t="s">
        <v>855</v>
      </c>
      <c r="N209" s="5">
        <v>105239572.93430001</v>
      </c>
      <c r="O209" s="5">
        <v>-2620951.4900000002</v>
      </c>
      <c r="P209" s="5">
        <v>26489180.5535</v>
      </c>
      <c r="Q209" s="6">
        <f t="shared" si="21"/>
        <v>129107801.99780001</v>
      </c>
    </row>
    <row r="210" spans="1:17" ht="24.95" customHeight="1">
      <c r="A210" s="132"/>
      <c r="B210" s="130"/>
      <c r="C210" s="1">
        <v>8</v>
      </c>
      <c r="D210" s="5" t="s">
        <v>252</v>
      </c>
      <c r="E210" s="5">
        <v>130116442.962</v>
      </c>
      <c r="F210" s="5">
        <v>0</v>
      </c>
      <c r="G210" s="5">
        <v>32751205.3323</v>
      </c>
      <c r="H210" s="6">
        <f t="shared" si="20"/>
        <v>162867648.29429999</v>
      </c>
      <c r="I210" s="12"/>
      <c r="J210" s="127"/>
      <c r="K210" s="130"/>
      <c r="L210" s="13">
        <v>5</v>
      </c>
      <c r="M210" s="5" t="s">
        <v>623</v>
      </c>
      <c r="N210" s="5">
        <v>110278336.118</v>
      </c>
      <c r="O210" s="5">
        <v>-2620951.4900000002</v>
      </c>
      <c r="P210" s="5">
        <v>29796609.479200002</v>
      </c>
      <c r="Q210" s="6">
        <f t="shared" si="21"/>
        <v>137453994.1072</v>
      </c>
    </row>
    <row r="211" spans="1:17" ht="24.95" customHeight="1">
      <c r="A211" s="132"/>
      <c r="B211" s="130"/>
      <c r="C211" s="1">
        <v>9</v>
      </c>
      <c r="D211" s="5" t="s">
        <v>253</v>
      </c>
      <c r="E211" s="5">
        <v>122429984.07160001</v>
      </c>
      <c r="F211" s="5">
        <v>0</v>
      </c>
      <c r="G211" s="5">
        <v>31510675.6043</v>
      </c>
      <c r="H211" s="6">
        <f t="shared" si="20"/>
        <v>153940659.67590001</v>
      </c>
      <c r="I211" s="12"/>
      <c r="J211" s="127"/>
      <c r="K211" s="130"/>
      <c r="L211" s="13">
        <v>6</v>
      </c>
      <c r="M211" s="5" t="s">
        <v>624</v>
      </c>
      <c r="N211" s="5">
        <v>169471869.27219999</v>
      </c>
      <c r="O211" s="5">
        <v>-2620951.4900000002</v>
      </c>
      <c r="P211" s="5">
        <v>44706917.003799997</v>
      </c>
      <c r="Q211" s="6">
        <f t="shared" si="21"/>
        <v>211557834.78599998</v>
      </c>
    </row>
    <row r="212" spans="1:17" ht="24.95" customHeight="1">
      <c r="A212" s="132"/>
      <c r="B212" s="130"/>
      <c r="C212" s="1">
        <v>10</v>
      </c>
      <c r="D212" s="5" t="s">
        <v>254</v>
      </c>
      <c r="E212" s="5">
        <v>136904048.0212</v>
      </c>
      <c r="F212" s="5">
        <v>0</v>
      </c>
      <c r="G212" s="5">
        <v>37132181.243699998</v>
      </c>
      <c r="H212" s="6">
        <f t="shared" si="20"/>
        <v>174036229.2649</v>
      </c>
      <c r="I212" s="12"/>
      <c r="J212" s="127"/>
      <c r="K212" s="130"/>
      <c r="L212" s="13">
        <v>7</v>
      </c>
      <c r="M212" s="5" t="s">
        <v>625</v>
      </c>
      <c r="N212" s="5">
        <v>119355914.2518</v>
      </c>
      <c r="O212" s="5">
        <v>-2620951.4900000002</v>
      </c>
      <c r="P212" s="5">
        <v>29624177.259799998</v>
      </c>
      <c r="Q212" s="6">
        <f t="shared" si="21"/>
        <v>146359140.02160001</v>
      </c>
    </row>
    <row r="213" spans="1:17" ht="24.95" customHeight="1">
      <c r="A213" s="132"/>
      <c r="B213" s="130"/>
      <c r="C213" s="1">
        <v>11</v>
      </c>
      <c r="D213" s="5" t="s">
        <v>255</v>
      </c>
      <c r="E213" s="5">
        <v>115041595.67389999</v>
      </c>
      <c r="F213" s="5">
        <v>0</v>
      </c>
      <c r="G213" s="5">
        <v>28753374.754299998</v>
      </c>
      <c r="H213" s="6">
        <f t="shared" si="20"/>
        <v>143794970.42820001</v>
      </c>
      <c r="I213" s="12"/>
      <c r="J213" s="127"/>
      <c r="K213" s="130"/>
      <c r="L213" s="13">
        <v>8</v>
      </c>
      <c r="M213" s="5" t="s">
        <v>626</v>
      </c>
      <c r="N213" s="5">
        <v>120251630.2454</v>
      </c>
      <c r="O213" s="5">
        <v>-2620951.4900000002</v>
      </c>
      <c r="P213" s="5">
        <v>32806604.600000001</v>
      </c>
      <c r="Q213" s="6">
        <f t="shared" si="21"/>
        <v>150437283.3554</v>
      </c>
    </row>
    <row r="214" spans="1:17" ht="24.95" customHeight="1">
      <c r="A214" s="132"/>
      <c r="B214" s="130"/>
      <c r="C214" s="1">
        <v>12</v>
      </c>
      <c r="D214" s="5" t="s">
        <v>256</v>
      </c>
      <c r="E214" s="5">
        <v>118648007.5968</v>
      </c>
      <c r="F214" s="5">
        <v>0</v>
      </c>
      <c r="G214" s="5">
        <v>31858500.252799999</v>
      </c>
      <c r="H214" s="6">
        <f t="shared" si="20"/>
        <v>150506507.84959999</v>
      </c>
      <c r="I214" s="12"/>
      <c r="J214" s="127"/>
      <c r="K214" s="130"/>
      <c r="L214" s="13">
        <v>9</v>
      </c>
      <c r="M214" s="5" t="s">
        <v>856</v>
      </c>
      <c r="N214" s="5">
        <v>144571822.81119999</v>
      </c>
      <c r="O214" s="5">
        <v>-2620951.4900000002</v>
      </c>
      <c r="P214" s="5">
        <v>36657433.8517</v>
      </c>
      <c r="Q214" s="6">
        <f t="shared" si="21"/>
        <v>178608305.17289999</v>
      </c>
    </row>
    <row r="215" spans="1:17" ht="24.95" customHeight="1">
      <c r="A215" s="132"/>
      <c r="B215" s="130"/>
      <c r="C215" s="1">
        <v>13</v>
      </c>
      <c r="D215" s="5" t="s">
        <v>257</v>
      </c>
      <c r="E215" s="5">
        <v>108679014.4163</v>
      </c>
      <c r="F215" s="5">
        <v>0</v>
      </c>
      <c r="G215" s="5">
        <v>30560313.7117</v>
      </c>
      <c r="H215" s="6">
        <f t="shared" si="20"/>
        <v>139239328.12799999</v>
      </c>
      <c r="I215" s="12"/>
      <c r="J215" s="127"/>
      <c r="K215" s="130"/>
      <c r="L215" s="13">
        <v>10</v>
      </c>
      <c r="M215" s="5" t="s">
        <v>857</v>
      </c>
      <c r="N215" s="5">
        <v>156878169.03470001</v>
      </c>
      <c r="O215" s="5">
        <v>-2620951.4900000002</v>
      </c>
      <c r="P215" s="5">
        <v>40495614.9344</v>
      </c>
      <c r="Q215" s="6">
        <f t="shared" si="21"/>
        <v>194752832.47909999</v>
      </c>
    </row>
    <row r="216" spans="1:17" ht="24.95" customHeight="1">
      <c r="A216" s="132"/>
      <c r="B216" s="130"/>
      <c r="C216" s="1">
        <v>14</v>
      </c>
      <c r="D216" s="5" t="s">
        <v>258</v>
      </c>
      <c r="E216" s="5">
        <v>106436428.39830001</v>
      </c>
      <c r="F216" s="5">
        <v>0</v>
      </c>
      <c r="G216" s="5">
        <v>29570459.929499999</v>
      </c>
      <c r="H216" s="6">
        <f t="shared" si="20"/>
        <v>136006888.32780001</v>
      </c>
      <c r="I216" s="12"/>
      <c r="J216" s="127"/>
      <c r="K216" s="130"/>
      <c r="L216" s="13">
        <v>11</v>
      </c>
      <c r="M216" s="5" t="s">
        <v>858</v>
      </c>
      <c r="N216" s="5">
        <v>120035217.6046</v>
      </c>
      <c r="O216" s="5">
        <v>-2620951.4900000002</v>
      </c>
      <c r="P216" s="5">
        <v>31370297.3618</v>
      </c>
      <c r="Q216" s="6">
        <f t="shared" si="21"/>
        <v>148784563.47640002</v>
      </c>
    </row>
    <row r="217" spans="1:17" ht="24.95" customHeight="1">
      <c r="A217" s="132"/>
      <c r="B217" s="130"/>
      <c r="C217" s="1">
        <v>15</v>
      </c>
      <c r="D217" s="5" t="s">
        <v>259</v>
      </c>
      <c r="E217" s="5">
        <v>115495801.2922</v>
      </c>
      <c r="F217" s="5">
        <v>0</v>
      </c>
      <c r="G217" s="5">
        <v>31877203.396400001</v>
      </c>
      <c r="H217" s="6">
        <f t="shared" si="20"/>
        <v>147373004.6886</v>
      </c>
      <c r="I217" s="12"/>
      <c r="J217" s="127"/>
      <c r="K217" s="130"/>
      <c r="L217" s="13">
        <v>12</v>
      </c>
      <c r="M217" s="5" t="s">
        <v>859</v>
      </c>
      <c r="N217" s="5">
        <v>124244318.3295</v>
      </c>
      <c r="O217" s="5">
        <v>-2620951.4900000002</v>
      </c>
      <c r="P217" s="5">
        <v>32574026.3002</v>
      </c>
      <c r="Q217" s="6">
        <f t="shared" si="21"/>
        <v>154197393.1397</v>
      </c>
    </row>
    <row r="218" spans="1:17" ht="24.95" customHeight="1">
      <c r="A218" s="132"/>
      <c r="B218" s="130"/>
      <c r="C218" s="1">
        <v>16</v>
      </c>
      <c r="D218" s="5" t="s">
        <v>260</v>
      </c>
      <c r="E218" s="5">
        <v>95381351.955899999</v>
      </c>
      <c r="F218" s="5">
        <v>0</v>
      </c>
      <c r="G218" s="5">
        <v>26367445.675900001</v>
      </c>
      <c r="H218" s="6">
        <f t="shared" si="20"/>
        <v>121748797.6318</v>
      </c>
      <c r="I218" s="12"/>
      <c r="J218" s="127"/>
      <c r="K218" s="130"/>
      <c r="L218" s="13">
        <v>13</v>
      </c>
      <c r="M218" s="5" t="s">
        <v>860</v>
      </c>
      <c r="N218" s="5">
        <v>115462281.55949999</v>
      </c>
      <c r="O218" s="5">
        <v>-2620951.4900000002</v>
      </c>
      <c r="P218" s="5">
        <v>30710170.5821</v>
      </c>
      <c r="Q218" s="6">
        <f t="shared" si="21"/>
        <v>143551500.6516</v>
      </c>
    </row>
    <row r="219" spans="1:17" ht="24.95" customHeight="1">
      <c r="A219" s="132"/>
      <c r="B219" s="130"/>
      <c r="C219" s="1">
        <v>17</v>
      </c>
      <c r="D219" s="5" t="s">
        <v>261</v>
      </c>
      <c r="E219" s="5">
        <v>120140186.50130001</v>
      </c>
      <c r="F219" s="5">
        <v>0</v>
      </c>
      <c r="G219" s="5">
        <v>33376482.3697</v>
      </c>
      <c r="H219" s="6">
        <f t="shared" si="20"/>
        <v>153516668.87099999</v>
      </c>
      <c r="I219" s="12"/>
      <c r="J219" s="127"/>
      <c r="K219" s="130"/>
      <c r="L219" s="13">
        <v>14</v>
      </c>
      <c r="M219" s="5" t="s">
        <v>627</v>
      </c>
      <c r="N219" s="5">
        <v>144401339.04929999</v>
      </c>
      <c r="O219" s="5">
        <v>-2620951.4900000002</v>
      </c>
      <c r="P219" s="5">
        <v>36441203.983199999</v>
      </c>
      <c r="Q219" s="6">
        <f t="shared" si="21"/>
        <v>178221591.54249996</v>
      </c>
    </row>
    <row r="220" spans="1:17" ht="24.95" customHeight="1">
      <c r="A220" s="132"/>
      <c r="B220" s="130"/>
      <c r="C220" s="1">
        <v>18</v>
      </c>
      <c r="D220" s="5" t="s">
        <v>262</v>
      </c>
      <c r="E220" s="5">
        <v>126314963.6468</v>
      </c>
      <c r="F220" s="5">
        <v>0</v>
      </c>
      <c r="G220" s="5">
        <v>31457257.273400001</v>
      </c>
      <c r="H220" s="6">
        <f t="shared" si="20"/>
        <v>157772220.92019999</v>
      </c>
      <c r="I220" s="12"/>
      <c r="J220" s="127"/>
      <c r="K220" s="130"/>
      <c r="L220" s="13">
        <v>15</v>
      </c>
      <c r="M220" s="5" t="s">
        <v>628</v>
      </c>
      <c r="N220" s="5">
        <v>95834618.172700003</v>
      </c>
      <c r="O220" s="5">
        <v>-2620951.4900000002</v>
      </c>
      <c r="P220" s="5">
        <v>25973296.722800002</v>
      </c>
      <c r="Q220" s="6">
        <f t="shared" si="21"/>
        <v>119186963.40550001</v>
      </c>
    </row>
    <row r="221" spans="1:17" ht="24.95" customHeight="1">
      <c r="A221" s="132"/>
      <c r="B221" s="130"/>
      <c r="C221" s="1">
        <v>19</v>
      </c>
      <c r="D221" s="5" t="s">
        <v>263</v>
      </c>
      <c r="E221" s="5">
        <v>164963665.95050001</v>
      </c>
      <c r="F221" s="5">
        <v>0</v>
      </c>
      <c r="G221" s="5">
        <v>43410247.955600001</v>
      </c>
      <c r="H221" s="6">
        <f t="shared" si="20"/>
        <v>208373913.9061</v>
      </c>
      <c r="I221" s="12"/>
      <c r="J221" s="127"/>
      <c r="K221" s="130"/>
      <c r="L221" s="13">
        <v>16</v>
      </c>
      <c r="M221" s="5" t="s">
        <v>629</v>
      </c>
      <c r="N221" s="5">
        <v>158388538.78670001</v>
      </c>
      <c r="O221" s="5">
        <v>-2620951.4900000002</v>
      </c>
      <c r="P221" s="5">
        <v>40028507.287500001</v>
      </c>
      <c r="Q221" s="6">
        <f t="shared" si="21"/>
        <v>195796094.58419999</v>
      </c>
    </row>
    <row r="222" spans="1:17" ht="24.95" customHeight="1">
      <c r="A222" s="132"/>
      <c r="B222" s="130"/>
      <c r="C222" s="1">
        <v>20</v>
      </c>
      <c r="D222" s="5" t="s">
        <v>264</v>
      </c>
      <c r="E222" s="5">
        <v>130769247.07799999</v>
      </c>
      <c r="F222" s="5">
        <v>0</v>
      </c>
      <c r="G222" s="5">
        <v>36181146.576099999</v>
      </c>
      <c r="H222" s="6">
        <f t="shared" si="20"/>
        <v>166950393.6541</v>
      </c>
      <c r="I222" s="12"/>
      <c r="J222" s="127"/>
      <c r="K222" s="130"/>
      <c r="L222" s="13">
        <v>17</v>
      </c>
      <c r="M222" s="5" t="s">
        <v>630</v>
      </c>
      <c r="N222" s="5">
        <v>127618192.6476</v>
      </c>
      <c r="O222" s="5">
        <v>-2620951.4900000002</v>
      </c>
      <c r="P222" s="5">
        <v>30692342.046</v>
      </c>
      <c r="Q222" s="6">
        <f t="shared" si="21"/>
        <v>155689583.20359999</v>
      </c>
    </row>
    <row r="223" spans="1:17" ht="24.95" customHeight="1">
      <c r="A223" s="132"/>
      <c r="B223" s="130"/>
      <c r="C223" s="1">
        <v>21</v>
      </c>
      <c r="D223" s="5" t="s">
        <v>265</v>
      </c>
      <c r="E223" s="5">
        <v>103711625.80329999</v>
      </c>
      <c r="F223" s="5">
        <v>0</v>
      </c>
      <c r="G223" s="5">
        <v>29911825.938499998</v>
      </c>
      <c r="H223" s="6">
        <f t="shared" si="20"/>
        <v>133623451.7418</v>
      </c>
      <c r="I223" s="12"/>
      <c r="J223" s="128"/>
      <c r="K223" s="131"/>
      <c r="L223" s="13">
        <v>18</v>
      </c>
      <c r="M223" s="5" t="s">
        <v>631</v>
      </c>
      <c r="N223" s="5">
        <v>149729951.62020001</v>
      </c>
      <c r="O223" s="5">
        <v>-2620951.4900000002</v>
      </c>
      <c r="P223" s="5">
        <v>35669867.5044</v>
      </c>
      <c r="Q223" s="6">
        <f t="shared" si="21"/>
        <v>182778867.63459998</v>
      </c>
    </row>
    <row r="224" spans="1:17" ht="24.95" customHeight="1">
      <c r="A224" s="132"/>
      <c r="B224" s="130"/>
      <c r="C224" s="1">
        <v>22</v>
      </c>
      <c r="D224" s="5" t="s">
        <v>266</v>
      </c>
      <c r="E224" s="5">
        <v>121859779.37199999</v>
      </c>
      <c r="F224" s="5">
        <v>0</v>
      </c>
      <c r="G224" s="5">
        <v>34694044.829400003</v>
      </c>
      <c r="H224" s="6">
        <f t="shared" si="20"/>
        <v>156553824.20139998</v>
      </c>
      <c r="I224" s="12"/>
      <c r="J224" s="19"/>
      <c r="K224" s="119" t="s">
        <v>838</v>
      </c>
      <c r="L224" s="120"/>
      <c r="M224" s="121"/>
      <c r="N224" s="15">
        <f>SUM(N206:N223)</f>
        <v>2374760674.6526999</v>
      </c>
      <c r="O224" s="15">
        <f t="shared" ref="O224:P224" si="24">SUM(O206:O223)</f>
        <v>-47177126.820000023</v>
      </c>
      <c r="P224" s="15">
        <f t="shared" si="24"/>
        <v>608491258.22570002</v>
      </c>
      <c r="Q224" s="8">
        <f t="shared" si="21"/>
        <v>2936074806.0583997</v>
      </c>
    </row>
    <row r="225" spans="1:17" ht="24.95" customHeight="1">
      <c r="A225" s="132"/>
      <c r="B225" s="130"/>
      <c r="C225" s="1">
        <v>23</v>
      </c>
      <c r="D225" s="5" t="s">
        <v>267</v>
      </c>
      <c r="E225" s="5">
        <v>151436666.40709999</v>
      </c>
      <c r="F225" s="5">
        <v>0</v>
      </c>
      <c r="G225" s="5">
        <v>42225423.9934</v>
      </c>
      <c r="H225" s="6">
        <f t="shared" si="20"/>
        <v>193662090.4005</v>
      </c>
      <c r="I225" s="12"/>
      <c r="J225" s="126">
        <v>29</v>
      </c>
      <c r="K225" s="129" t="s">
        <v>51</v>
      </c>
      <c r="L225" s="13">
        <v>1</v>
      </c>
      <c r="M225" s="5" t="s">
        <v>632</v>
      </c>
      <c r="N225" s="5">
        <v>93574215.920100003</v>
      </c>
      <c r="O225" s="5">
        <v>-2734288.18</v>
      </c>
      <c r="P225" s="5">
        <v>25531172.0953</v>
      </c>
      <c r="Q225" s="6">
        <f t="shared" si="21"/>
        <v>116371099.8354</v>
      </c>
    </row>
    <row r="226" spans="1:17" ht="24.95" customHeight="1">
      <c r="A226" s="132"/>
      <c r="B226" s="130"/>
      <c r="C226" s="1">
        <v>24</v>
      </c>
      <c r="D226" s="5" t="s">
        <v>268</v>
      </c>
      <c r="E226" s="5">
        <v>124623502.17990001</v>
      </c>
      <c r="F226" s="5">
        <v>0</v>
      </c>
      <c r="G226" s="5">
        <v>31049488.376899999</v>
      </c>
      <c r="H226" s="6">
        <f t="shared" si="20"/>
        <v>155672990.55680001</v>
      </c>
      <c r="I226" s="12"/>
      <c r="J226" s="127"/>
      <c r="K226" s="130"/>
      <c r="L226" s="13">
        <v>2</v>
      </c>
      <c r="M226" s="5" t="s">
        <v>633</v>
      </c>
      <c r="N226" s="5">
        <v>93836704.545699999</v>
      </c>
      <c r="O226" s="5">
        <v>-2734288.18</v>
      </c>
      <c r="P226" s="5">
        <v>25022957.899</v>
      </c>
      <c r="Q226" s="6">
        <f t="shared" si="21"/>
        <v>116125374.2647</v>
      </c>
    </row>
    <row r="227" spans="1:17" ht="24.95" customHeight="1">
      <c r="A227" s="132"/>
      <c r="B227" s="131"/>
      <c r="C227" s="1">
        <v>25</v>
      </c>
      <c r="D227" s="5" t="s">
        <v>269</v>
      </c>
      <c r="E227" s="5">
        <v>119681249.8026</v>
      </c>
      <c r="F227" s="5">
        <v>0</v>
      </c>
      <c r="G227" s="5">
        <v>29662293.710000001</v>
      </c>
      <c r="H227" s="6">
        <f t="shared" si="20"/>
        <v>149343543.5126</v>
      </c>
      <c r="I227" s="12"/>
      <c r="J227" s="127"/>
      <c r="K227" s="130"/>
      <c r="L227" s="13">
        <v>3</v>
      </c>
      <c r="M227" s="5" t="s">
        <v>861</v>
      </c>
      <c r="N227" s="5">
        <v>116904771.7402</v>
      </c>
      <c r="O227" s="5">
        <v>-2734288.18</v>
      </c>
      <c r="P227" s="5">
        <v>30522825.8277</v>
      </c>
      <c r="Q227" s="6">
        <f t="shared" si="21"/>
        <v>144693309.38789999</v>
      </c>
    </row>
    <row r="228" spans="1:17" ht="24.95" customHeight="1">
      <c r="A228" s="1"/>
      <c r="B228" s="119" t="s">
        <v>820</v>
      </c>
      <c r="C228" s="120"/>
      <c r="D228" s="121"/>
      <c r="E228" s="15">
        <f>SUM(E203:E227)</f>
        <v>3064829294.5589004</v>
      </c>
      <c r="F228" s="15">
        <f t="shared" ref="F228:G228" si="25">SUM(F203:F227)</f>
        <v>0</v>
      </c>
      <c r="G228" s="15">
        <f t="shared" si="25"/>
        <v>821036687.76369989</v>
      </c>
      <c r="H228" s="8">
        <f t="shared" si="20"/>
        <v>3885865982.3226004</v>
      </c>
      <c r="I228" s="12"/>
      <c r="J228" s="127"/>
      <c r="K228" s="130"/>
      <c r="L228" s="13">
        <v>4</v>
      </c>
      <c r="M228" s="5" t="s">
        <v>862</v>
      </c>
      <c r="N228" s="5">
        <v>103341234.24590001</v>
      </c>
      <c r="O228" s="5">
        <v>-2734288.18</v>
      </c>
      <c r="P228" s="5">
        <v>25507557.694600001</v>
      </c>
      <c r="Q228" s="6">
        <f t="shared" si="21"/>
        <v>126114503.7605</v>
      </c>
    </row>
    <row r="229" spans="1:17" ht="24.95" customHeight="1">
      <c r="A229" s="132">
        <v>11</v>
      </c>
      <c r="B229" s="129" t="s">
        <v>33</v>
      </c>
      <c r="C229" s="1">
        <v>1</v>
      </c>
      <c r="D229" s="5" t="s">
        <v>270</v>
      </c>
      <c r="E229" s="5">
        <v>135906074.42480001</v>
      </c>
      <c r="F229" s="5">
        <v>-3725340.0142000001</v>
      </c>
      <c r="G229" s="5">
        <v>31456782.071199998</v>
      </c>
      <c r="H229" s="6">
        <f t="shared" si="20"/>
        <v>163637516.48180002</v>
      </c>
      <c r="I229" s="12"/>
      <c r="J229" s="127"/>
      <c r="K229" s="130"/>
      <c r="L229" s="13">
        <v>5</v>
      </c>
      <c r="M229" s="5" t="s">
        <v>863</v>
      </c>
      <c r="N229" s="5">
        <v>97793232.3917</v>
      </c>
      <c r="O229" s="5">
        <v>-2734288.18</v>
      </c>
      <c r="P229" s="5">
        <v>25166393.518100001</v>
      </c>
      <c r="Q229" s="6">
        <f t="shared" si="21"/>
        <v>120225337.72979999</v>
      </c>
    </row>
    <row r="230" spans="1:17" ht="24.95" customHeight="1">
      <c r="A230" s="132"/>
      <c r="B230" s="130"/>
      <c r="C230" s="1">
        <v>2</v>
      </c>
      <c r="D230" s="5" t="s">
        <v>271</v>
      </c>
      <c r="E230" s="5">
        <v>127615590.33499999</v>
      </c>
      <c r="F230" s="5">
        <v>-3642435.1734000002</v>
      </c>
      <c r="G230" s="5">
        <v>31785634.466200002</v>
      </c>
      <c r="H230" s="6">
        <f t="shared" si="20"/>
        <v>155758789.62779999</v>
      </c>
      <c r="I230" s="12"/>
      <c r="J230" s="127"/>
      <c r="K230" s="130"/>
      <c r="L230" s="13">
        <v>6</v>
      </c>
      <c r="M230" s="5" t="s">
        <v>634</v>
      </c>
      <c r="N230" s="5">
        <v>111381688.37190001</v>
      </c>
      <c r="O230" s="5">
        <v>-2734288.18</v>
      </c>
      <c r="P230" s="5">
        <v>29780485.949200001</v>
      </c>
      <c r="Q230" s="6">
        <f t="shared" si="21"/>
        <v>138427886.14109999</v>
      </c>
    </row>
    <row r="231" spans="1:17" ht="24.95" customHeight="1">
      <c r="A231" s="132"/>
      <c r="B231" s="130"/>
      <c r="C231" s="1">
        <v>3</v>
      </c>
      <c r="D231" s="5" t="s">
        <v>848</v>
      </c>
      <c r="E231" s="5">
        <v>128714183.6119</v>
      </c>
      <c r="F231" s="5">
        <v>-3653421.1061</v>
      </c>
      <c r="G231" s="5">
        <v>31816649.3913</v>
      </c>
      <c r="H231" s="6">
        <f t="shared" si="20"/>
        <v>156877411.8971</v>
      </c>
      <c r="I231" s="12"/>
      <c r="J231" s="127"/>
      <c r="K231" s="130"/>
      <c r="L231" s="13">
        <v>7</v>
      </c>
      <c r="M231" s="5" t="s">
        <v>635</v>
      </c>
      <c r="N231" s="5">
        <v>93354403.557899997</v>
      </c>
      <c r="O231" s="5">
        <v>-2734288.18</v>
      </c>
      <c r="P231" s="5">
        <v>26044768.4912</v>
      </c>
      <c r="Q231" s="6">
        <f t="shared" si="21"/>
        <v>116664883.86909999</v>
      </c>
    </row>
    <row r="232" spans="1:17" ht="24.95" customHeight="1">
      <c r="A232" s="132"/>
      <c r="B232" s="130"/>
      <c r="C232" s="1">
        <v>4</v>
      </c>
      <c r="D232" s="5" t="s">
        <v>33</v>
      </c>
      <c r="E232" s="5">
        <v>124116439.2308</v>
      </c>
      <c r="F232" s="5">
        <v>-3607443.6623</v>
      </c>
      <c r="G232" s="5">
        <v>29782514.333700001</v>
      </c>
      <c r="H232" s="6">
        <f t="shared" si="20"/>
        <v>150291509.90219998</v>
      </c>
      <c r="I232" s="12"/>
      <c r="J232" s="127"/>
      <c r="K232" s="130"/>
      <c r="L232" s="13">
        <v>8</v>
      </c>
      <c r="M232" s="5" t="s">
        <v>636</v>
      </c>
      <c r="N232" s="5">
        <v>96953340.727699995</v>
      </c>
      <c r="O232" s="5">
        <v>-2734288.18</v>
      </c>
      <c r="P232" s="5">
        <v>25520273.141100001</v>
      </c>
      <c r="Q232" s="6">
        <f t="shared" si="21"/>
        <v>119739325.68879999</v>
      </c>
    </row>
    <row r="233" spans="1:17" ht="24.95" customHeight="1">
      <c r="A233" s="132"/>
      <c r="B233" s="130"/>
      <c r="C233" s="1">
        <v>5</v>
      </c>
      <c r="D233" s="5" t="s">
        <v>272</v>
      </c>
      <c r="E233" s="5">
        <v>123713674.55320001</v>
      </c>
      <c r="F233" s="5">
        <v>-3603416.0155000002</v>
      </c>
      <c r="G233" s="5">
        <v>31046120.2425</v>
      </c>
      <c r="H233" s="6">
        <f t="shared" si="20"/>
        <v>151156378.7802</v>
      </c>
      <c r="I233" s="12"/>
      <c r="J233" s="127"/>
      <c r="K233" s="130"/>
      <c r="L233" s="13">
        <v>9</v>
      </c>
      <c r="M233" s="5" t="s">
        <v>637</v>
      </c>
      <c r="N233" s="5">
        <v>95358421.296399996</v>
      </c>
      <c r="O233" s="5">
        <v>-2734288.18</v>
      </c>
      <c r="P233" s="5">
        <v>25412629.149300002</v>
      </c>
      <c r="Q233" s="6">
        <f t="shared" si="21"/>
        <v>118036762.26569998</v>
      </c>
    </row>
    <row r="234" spans="1:17" ht="24.95" customHeight="1">
      <c r="A234" s="132"/>
      <c r="B234" s="130"/>
      <c r="C234" s="1">
        <v>6</v>
      </c>
      <c r="D234" s="5" t="s">
        <v>273</v>
      </c>
      <c r="E234" s="5">
        <v>128587000.62909999</v>
      </c>
      <c r="F234" s="5">
        <v>-3652149.2763</v>
      </c>
      <c r="G234" s="5">
        <v>30210937.421100002</v>
      </c>
      <c r="H234" s="6">
        <f t="shared" si="20"/>
        <v>155145788.7739</v>
      </c>
      <c r="I234" s="12"/>
      <c r="J234" s="127"/>
      <c r="K234" s="130"/>
      <c r="L234" s="13">
        <v>10</v>
      </c>
      <c r="M234" s="5" t="s">
        <v>638</v>
      </c>
      <c r="N234" s="5">
        <v>108250651.69149999</v>
      </c>
      <c r="O234" s="5">
        <v>-2734288.18</v>
      </c>
      <c r="P234" s="5">
        <v>29328583.016100001</v>
      </c>
      <c r="Q234" s="6">
        <f t="shared" si="21"/>
        <v>134844946.52759999</v>
      </c>
    </row>
    <row r="235" spans="1:17" ht="24.95" customHeight="1">
      <c r="A235" s="132"/>
      <c r="B235" s="130"/>
      <c r="C235" s="1">
        <v>7</v>
      </c>
      <c r="D235" s="5" t="s">
        <v>274</v>
      </c>
      <c r="E235" s="5">
        <v>150244114.50409999</v>
      </c>
      <c r="F235" s="5">
        <v>-3868720.415</v>
      </c>
      <c r="G235" s="5">
        <v>35687258.226599999</v>
      </c>
      <c r="H235" s="6">
        <f t="shared" si="20"/>
        <v>182062652.31569999</v>
      </c>
      <c r="I235" s="12"/>
      <c r="J235" s="127"/>
      <c r="K235" s="130"/>
      <c r="L235" s="13">
        <v>11</v>
      </c>
      <c r="M235" s="5" t="s">
        <v>639</v>
      </c>
      <c r="N235" s="5">
        <v>114619104.2835</v>
      </c>
      <c r="O235" s="5">
        <v>-2734288.18</v>
      </c>
      <c r="P235" s="5">
        <v>31657258.9463</v>
      </c>
      <c r="Q235" s="6">
        <f t="shared" si="21"/>
        <v>143542075.04979998</v>
      </c>
    </row>
    <row r="236" spans="1:17" ht="24.95" customHeight="1">
      <c r="A236" s="132"/>
      <c r="B236" s="130"/>
      <c r="C236" s="1">
        <v>8</v>
      </c>
      <c r="D236" s="5" t="s">
        <v>275</v>
      </c>
      <c r="E236" s="5">
        <v>133082233.7273</v>
      </c>
      <c r="F236" s="5">
        <v>-3697101.6072999998</v>
      </c>
      <c r="G236" s="5">
        <v>31411369.762200002</v>
      </c>
      <c r="H236" s="6">
        <f t="shared" si="20"/>
        <v>160796501.8822</v>
      </c>
      <c r="I236" s="12"/>
      <c r="J236" s="127"/>
      <c r="K236" s="130"/>
      <c r="L236" s="13">
        <v>12</v>
      </c>
      <c r="M236" s="5" t="s">
        <v>640</v>
      </c>
      <c r="N236" s="5">
        <v>132473270.9093</v>
      </c>
      <c r="O236" s="5">
        <v>-2734288.18</v>
      </c>
      <c r="P236" s="5">
        <v>33058850.997099999</v>
      </c>
      <c r="Q236" s="6">
        <f t="shared" si="21"/>
        <v>162797833.72639999</v>
      </c>
    </row>
    <row r="237" spans="1:17" ht="24.95" customHeight="1">
      <c r="A237" s="132"/>
      <c r="B237" s="130"/>
      <c r="C237" s="1">
        <v>9</v>
      </c>
      <c r="D237" s="5" t="s">
        <v>276</v>
      </c>
      <c r="E237" s="5">
        <v>120407537.3611</v>
      </c>
      <c r="F237" s="5">
        <v>-3570354.6436000001</v>
      </c>
      <c r="G237" s="5">
        <v>29384366.118999999</v>
      </c>
      <c r="H237" s="6">
        <f t="shared" si="20"/>
        <v>146221548.83649999</v>
      </c>
      <c r="I237" s="12"/>
      <c r="J237" s="127"/>
      <c r="K237" s="130"/>
      <c r="L237" s="13">
        <v>13</v>
      </c>
      <c r="M237" s="5" t="s">
        <v>641</v>
      </c>
      <c r="N237" s="5">
        <v>123484196.61399999</v>
      </c>
      <c r="O237" s="5">
        <v>-2734288.18</v>
      </c>
      <c r="P237" s="5">
        <v>30744976.115800001</v>
      </c>
      <c r="Q237" s="6">
        <f t="shared" si="21"/>
        <v>151494884.54979998</v>
      </c>
    </row>
    <row r="238" spans="1:17" ht="24.95" customHeight="1">
      <c r="A238" s="132"/>
      <c r="B238" s="130"/>
      <c r="C238" s="1">
        <v>10</v>
      </c>
      <c r="D238" s="5" t="s">
        <v>277</v>
      </c>
      <c r="E238" s="5">
        <v>167245548.5235</v>
      </c>
      <c r="F238" s="5">
        <v>-4038734.7552</v>
      </c>
      <c r="G238" s="5">
        <v>36997016.496799998</v>
      </c>
      <c r="H238" s="6">
        <f t="shared" si="20"/>
        <v>200203830.2651</v>
      </c>
      <c r="I238" s="12"/>
      <c r="J238" s="127"/>
      <c r="K238" s="130"/>
      <c r="L238" s="13">
        <v>14</v>
      </c>
      <c r="M238" s="5" t="s">
        <v>642</v>
      </c>
      <c r="N238" s="5">
        <v>107639974.669</v>
      </c>
      <c r="O238" s="5">
        <v>-2734288.18</v>
      </c>
      <c r="P238" s="5">
        <v>29510030.419799998</v>
      </c>
      <c r="Q238" s="6">
        <f t="shared" si="21"/>
        <v>134415716.90880001</v>
      </c>
    </row>
    <row r="239" spans="1:17" ht="24.95" customHeight="1">
      <c r="A239" s="132"/>
      <c r="B239" s="130"/>
      <c r="C239" s="1">
        <v>11</v>
      </c>
      <c r="D239" s="5" t="s">
        <v>278</v>
      </c>
      <c r="E239" s="5">
        <v>129746599.1384</v>
      </c>
      <c r="F239" s="5">
        <v>-3663745.2614000002</v>
      </c>
      <c r="G239" s="5">
        <v>31248423.669599999</v>
      </c>
      <c r="H239" s="6">
        <f t="shared" si="20"/>
        <v>157331277.54660001</v>
      </c>
      <c r="I239" s="12"/>
      <c r="J239" s="127"/>
      <c r="K239" s="130"/>
      <c r="L239" s="13">
        <v>15</v>
      </c>
      <c r="M239" s="5" t="s">
        <v>643</v>
      </c>
      <c r="N239" s="5">
        <v>84585780.054299995</v>
      </c>
      <c r="O239" s="5">
        <v>-2734288.18</v>
      </c>
      <c r="P239" s="5">
        <v>22897998.223299999</v>
      </c>
      <c r="Q239" s="6">
        <f t="shared" si="21"/>
        <v>104749490.09759998</v>
      </c>
    </row>
    <row r="240" spans="1:17" ht="24.95" customHeight="1">
      <c r="A240" s="132"/>
      <c r="B240" s="130"/>
      <c r="C240" s="1">
        <v>12</v>
      </c>
      <c r="D240" s="5" t="s">
        <v>279</v>
      </c>
      <c r="E240" s="5">
        <v>143165405.63229999</v>
      </c>
      <c r="F240" s="5">
        <v>-3797933.3262999998</v>
      </c>
      <c r="G240" s="5">
        <v>34458300.227600001</v>
      </c>
      <c r="H240" s="6">
        <f t="shared" si="20"/>
        <v>173825772.5336</v>
      </c>
      <c r="I240" s="12"/>
      <c r="J240" s="127"/>
      <c r="K240" s="130"/>
      <c r="L240" s="13">
        <v>16</v>
      </c>
      <c r="M240" s="5" t="s">
        <v>538</v>
      </c>
      <c r="N240" s="5">
        <v>108996782.973</v>
      </c>
      <c r="O240" s="5">
        <v>-2734288.18</v>
      </c>
      <c r="P240" s="5">
        <v>26913791.892499998</v>
      </c>
      <c r="Q240" s="6">
        <f t="shared" si="21"/>
        <v>133176286.6855</v>
      </c>
    </row>
    <row r="241" spans="1:17" ht="24.95" customHeight="1">
      <c r="A241" s="132"/>
      <c r="B241" s="131"/>
      <c r="C241" s="1">
        <v>13</v>
      </c>
      <c r="D241" s="5" t="s">
        <v>280</v>
      </c>
      <c r="E241" s="5">
        <v>156801642.05239999</v>
      </c>
      <c r="F241" s="5">
        <v>-3934295.6905</v>
      </c>
      <c r="G241" s="5">
        <v>37182433.272699997</v>
      </c>
      <c r="H241" s="6">
        <f t="shared" si="20"/>
        <v>190049779.63459998</v>
      </c>
      <c r="I241" s="12"/>
      <c r="J241" s="127"/>
      <c r="K241" s="130"/>
      <c r="L241" s="13">
        <v>17</v>
      </c>
      <c r="M241" s="5" t="s">
        <v>644</v>
      </c>
      <c r="N241" s="5">
        <v>96095566.7852</v>
      </c>
      <c r="O241" s="5">
        <v>-2734288.18</v>
      </c>
      <c r="P241" s="5">
        <v>24579330.097800002</v>
      </c>
      <c r="Q241" s="6">
        <f t="shared" si="21"/>
        <v>117940608.70299999</v>
      </c>
    </row>
    <row r="242" spans="1:17" ht="24.95" customHeight="1">
      <c r="A242" s="1"/>
      <c r="B242" s="119" t="s">
        <v>821</v>
      </c>
      <c r="C242" s="120"/>
      <c r="D242" s="121"/>
      <c r="E242" s="15">
        <f>SUM(E229:E241)</f>
        <v>1769346043.7238998</v>
      </c>
      <c r="F242" s="15">
        <f t="shared" ref="F242:G242" si="26">SUM(F229:F241)</f>
        <v>-48455090.947099999</v>
      </c>
      <c r="G242" s="15">
        <f t="shared" si="26"/>
        <v>422467805.70050001</v>
      </c>
      <c r="H242" s="8">
        <f t="shared" si="20"/>
        <v>2143358758.4772999</v>
      </c>
      <c r="I242" s="12"/>
      <c r="J242" s="127"/>
      <c r="K242" s="130"/>
      <c r="L242" s="13">
        <v>18</v>
      </c>
      <c r="M242" s="5" t="s">
        <v>864</v>
      </c>
      <c r="N242" s="5">
        <v>100180668.71179999</v>
      </c>
      <c r="O242" s="5">
        <v>-2734288.18</v>
      </c>
      <c r="P242" s="5">
        <v>27575667.8871</v>
      </c>
      <c r="Q242" s="6">
        <f t="shared" si="21"/>
        <v>125022048.41889998</v>
      </c>
    </row>
    <row r="243" spans="1:17" ht="24.95" customHeight="1">
      <c r="A243" s="129" t="s">
        <v>34</v>
      </c>
      <c r="B243" s="129" t="s">
        <v>34</v>
      </c>
      <c r="C243" s="1">
        <v>1</v>
      </c>
      <c r="D243" s="5" t="s">
        <v>281</v>
      </c>
      <c r="E243" s="5">
        <v>162793428.87599999</v>
      </c>
      <c r="F243" s="5">
        <v>0</v>
      </c>
      <c r="G243" s="5">
        <v>40907079.229900002</v>
      </c>
      <c r="H243" s="6">
        <f t="shared" si="20"/>
        <v>203700508.10589999</v>
      </c>
      <c r="I243" s="12"/>
      <c r="J243" s="127"/>
      <c r="K243" s="130"/>
      <c r="L243" s="13">
        <v>19</v>
      </c>
      <c r="M243" s="5" t="s">
        <v>645</v>
      </c>
      <c r="N243" s="5">
        <v>106160892.6671</v>
      </c>
      <c r="O243" s="5">
        <v>-2734288.18</v>
      </c>
      <c r="P243" s="5">
        <v>27371749.800099999</v>
      </c>
      <c r="Q243" s="6">
        <f t="shared" si="21"/>
        <v>130798354.28719999</v>
      </c>
    </row>
    <row r="244" spans="1:17" ht="24.95" customHeight="1">
      <c r="A244" s="130"/>
      <c r="B244" s="130"/>
      <c r="C244" s="1">
        <v>2</v>
      </c>
      <c r="D244" s="5" t="s">
        <v>282</v>
      </c>
      <c r="E244" s="5">
        <v>154618333.83660001</v>
      </c>
      <c r="F244" s="5">
        <v>0</v>
      </c>
      <c r="G244" s="5">
        <v>46140528.278899997</v>
      </c>
      <c r="H244" s="6">
        <f t="shared" si="20"/>
        <v>200758862.1155</v>
      </c>
      <c r="I244" s="12"/>
      <c r="J244" s="127"/>
      <c r="K244" s="130"/>
      <c r="L244" s="13">
        <v>20</v>
      </c>
      <c r="M244" s="5" t="s">
        <v>542</v>
      </c>
      <c r="N244" s="5">
        <v>105061891.3352</v>
      </c>
      <c r="O244" s="5">
        <v>-2734288.18</v>
      </c>
      <c r="P244" s="5">
        <v>28444287.623500001</v>
      </c>
      <c r="Q244" s="6">
        <f t="shared" si="21"/>
        <v>130771890.77869999</v>
      </c>
    </row>
    <row r="245" spans="1:17" ht="24.95" customHeight="1">
      <c r="A245" s="130"/>
      <c r="B245" s="130"/>
      <c r="C245" s="1">
        <v>3</v>
      </c>
      <c r="D245" s="5" t="s">
        <v>283</v>
      </c>
      <c r="E245" s="5">
        <v>102313783.4805</v>
      </c>
      <c r="F245" s="5">
        <v>0</v>
      </c>
      <c r="G245" s="5">
        <v>30357968.033199999</v>
      </c>
      <c r="H245" s="6">
        <f t="shared" si="20"/>
        <v>132671751.51369999</v>
      </c>
      <c r="I245" s="12"/>
      <c r="J245" s="127"/>
      <c r="K245" s="130"/>
      <c r="L245" s="13">
        <v>21</v>
      </c>
      <c r="M245" s="5" t="s">
        <v>646</v>
      </c>
      <c r="N245" s="5">
        <v>113673006.8483</v>
      </c>
      <c r="O245" s="5">
        <v>-2734288.18</v>
      </c>
      <c r="P245" s="5">
        <v>30065809.805</v>
      </c>
      <c r="Q245" s="6">
        <f t="shared" si="21"/>
        <v>141004528.47329998</v>
      </c>
    </row>
    <row r="246" spans="1:17" ht="24.95" customHeight="1">
      <c r="A246" s="130"/>
      <c r="B246" s="130"/>
      <c r="C246" s="1">
        <v>4</v>
      </c>
      <c r="D246" s="5" t="s">
        <v>284</v>
      </c>
      <c r="E246" s="5">
        <v>105335054.6073</v>
      </c>
      <c r="F246" s="5">
        <v>0</v>
      </c>
      <c r="G246" s="5">
        <v>31302274.951299999</v>
      </c>
      <c r="H246" s="6">
        <f t="shared" si="20"/>
        <v>136637329.55860001</v>
      </c>
      <c r="I246" s="12"/>
      <c r="J246" s="127"/>
      <c r="K246" s="130"/>
      <c r="L246" s="13">
        <v>22</v>
      </c>
      <c r="M246" s="5" t="s">
        <v>647</v>
      </c>
      <c r="N246" s="5">
        <v>103177106.9395</v>
      </c>
      <c r="O246" s="5">
        <v>-2734288.18</v>
      </c>
      <c r="P246" s="5">
        <v>27346318.907099999</v>
      </c>
      <c r="Q246" s="6">
        <f t="shared" si="21"/>
        <v>127789137.66659999</v>
      </c>
    </row>
    <row r="247" spans="1:17" ht="24.95" customHeight="1">
      <c r="A247" s="130"/>
      <c r="B247" s="130"/>
      <c r="C247" s="1">
        <v>5</v>
      </c>
      <c r="D247" s="5" t="s">
        <v>285</v>
      </c>
      <c r="E247" s="5">
        <v>126122390.8089</v>
      </c>
      <c r="F247" s="5">
        <v>0</v>
      </c>
      <c r="G247" s="5">
        <v>34556823.766000003</v>
      </c>
      <c r="H247" s="6">
        <f t="shared" si="20"/>
        <v>160679214.5749</v>
      </c>
      <c r="I247" s="12"/>
      <c r="J247" s="127"/>
      <c r="K247" s="130"/>
      <c r="L247" s="13">
        <v>23</v>
      </c>
      <c r="M247" s="5" t="s">
        <v>648</v>
      </c>
      <c r="N247" s="5">
        <v>126870731.8996</v>
      </c>
      <c r="O247" s="5">
        <v>-2734288.18</v>
      </c>
      <c r="P247" s="5">
        <v>33280193.955200002</v>
      </c>
      <c r="Q247" s="6">
        <f t="shared" si="21"/>
        <v>157416637.67479998</v>
      </c>
    </row>
    <row r="248" spans="1:17" ht="24.95" customHeight="1">
      <c r="A248" s="130"/>
      <c r="B248" s="130"/>
      <c r="C248" s="1">
        <v>6</v>
      </c>
      <c r="D248" s="5" t="s">
        <v>286</v>
      </c>
      <c r="E248" s="5">
        <v>107199472.5987</v>
      </c>
      <c r="F248" s="5">
        <v>0</v>
      </c>
      <c r="G248" s="5">
        <v>31739309.557999998</v>
      </c>
      <c r="H248" s="6">
        <f t="shared" si="20"/>
        <v>138938782.15670002</v>
      </c>
      <c r="I248" s="12"/>
      <c r="J248" s="127"/>
      <c r="K248" s="130"/>
      <c r="L248" s="13">
        <v>24</v>
      </c>
      <c r="M248" s="5" t="s">
        <v>865</v>
      </c>
      <c r="N248" s="5">
        <v>105209267.87819999</v>
      </c>
      <c r="O248" s="5">
        <v>-2734288.18</v>
      </c>
      <c r="P248" s="5">
        <v>28243397.023800001</v>
      </c>
      <c r="Q248" s="6">
        <f t="shared" si="21"/>
        <v>130718376.72199999</v>
      </c>
    </row>
    <row r="249" spans="1:17" ht="24.95" customHeight="1">
      <c r="A249" s="130"/>
      <c r="B249" s="130"/>
      <c r="C249" s="1">
        <v>7</v>
      </c>
      <c r="D249" s="5" t="s">
        <v>287</v>
      </c>
      <c r="E249" s="5">
        <v>107298072.84289999</v>
      </c>
      <c r="F249" s="5">
        <v>0</v>
      </c>
      <c r="G249" s="5">
        <v>29635744.125700001</v>
      </c>
      <c r="H249" s="6">
        <f t="shared" si="20"/>
        <v>136933816.9686</v>
      </c>
      <c r="I249" s="12"/>
      <c r="J249" s="127"/>
      <c r="K249" s="130"/>
      <c r="L249" s="13">
        <v>25</v>
      </c>
      <c r="M249" s="5" t="s">
        <v>866</v>
      </c>
      <c r="N249" s="5">
        <v>138611901.24489999</v>
      </c>
      <c r="O249" s="5">
        <v>-2734288.18</v>
      </c>
      <c r="P249" s="5">
        <v>29427413.656100001</v>
      </c>
      <c r="Q249" s="6">
        <f t="shared" si="21"/>
        <v>165305026.72099999</v>
      </c>
    </row>
    <row r="250" spans="1:17" ht="24.95" customHeight="1">
      <c r="A250" s="130"/>
      <c r="B250" s="130"/>
      <c r="C250" s="1">
        <v>8</v>
      </c>
      <c r="D250" s="5" t="s">
        <v>288</v>
      </c>
      <c r="E250" s="5">
        <v>124474709.7163</v>
      </c>
      <c r="F250" s="5">
        <v>0</v>
      </c>
      <c r="G250" s="5">
        <v>33095220.189800002</v>
      </c>
      <c r="H250" s="6">
        <f t="shared" si="20"/>
        <v>157569929.9061</v>
      </c>
      <c r="I250" s="12"/>
      <c r="J250" s="127"/>
      <c r="K250" s="130"/>
      <c r="L250" s="13">
        <v>26</v>
      </c>
      <c r="M250" s="5" t="s">
        <v>649</v>
      </c>
      <c r="N250" s="5">
        <v>94876614.450800002</v>
      </c>
      <c r="O250" s="5">
        <v>-2734288.18</v>
      </c>
      <c r="P250" s="5">
        <v>25557813.9833</v>
      </c>
      <c r="Q250" s="6">
        <f t="shared" si="21"/>
        <v>117700140.25409999</v>
      </c>
    </row>
    <row r="251" spans="1:17" ht="24.95" customHeight="1">
      <c r="A251" s="130"/>
      <c r="B251" s="130"/>
      <c r="C251" s="1">
        <v>9</v>
      </c>
      <c r="D251" s="5" t="s">
        <v>289</v>
      </c>
      <c r="E251" s="5">
        <v>136999696.2279</v>
      </c>
      <c r="F251" s="5">
        <v>0</v>
      </c>
      <c r="G251" s="5">
        <v>36567613.532899998</v>
      </c>
      <c r="H251" s="6">
        <f t="shared" si="20"/>
        <v>173567309.7608</v>
      </c>
      <c r="I251" s="12"/>
      <c r="J251" s="127"/>
      <c r="K251" s="130"/>
      <c r="L251" s="13">
        <v>27</v>
      </c>
      <c r="M251" s="5" t="s">
        <v>650</v>
      </c>
      <c r="N251" s="5">
        <v>114757788.9755</v>
      </c>
      <c r="O251" s="5">
        <v>-2734288.18</v>
      </c>
      <c r="P251" s="5">
        <v>29269378.820599999</v>
      </c>
      <c r="Q251" s="6">
        <f t="shared" si="21"/>
        <v>141292879.61609998</v>
      </c>
    </row>
    <row r="252" spans="1:17" ht="24.95" customHeight="1">
      <c r="A252" s="130"/>
      <c r="B252" s="130"/>
      <c r="C252" s="1">
        <v>10</v>
      </c>
      <c r="D252" s="5" t="s">
        <v>290</v>
      </c>
      <c r="E252" s="5">
        <v>99687382.945999995</v>
      </c>
      <c r="F252" s="5">
        <v>0</v>
      </c>
      <c r="G252" s="5">
        <v>27958112.513500001</v>
      </c>
      <c r="H252" s="6">
        <f t="shared" si="20"/>
        <v>127645495.4595</v>
      </c>
      <c r="I252" s="12"/>
      <c r="J252" s="127"/>
      <c r="K252" s="130"/>
      <c r="L252" s="13">
        <v>28</v>
      </c>
      <c r="M252" s="5" t="s">
        <v>651</v>
      </c>
      <c r="N252" s="5">
        <v>115125743.1743</v>
      </c>
      <c r="O252" s="5">
        <v>-2734288.18</v>
      </c>
      <c r="P252" s="5">
        <v>30403408.274300002</v>
      </c>
      <c r="Q252" s="6">
        <f t="shared" si="21"/>
        <v>142794863.26859999</v>
      </c>
    </row>
    <row r="253" spans="1:17" ht="24.95" customHeight="1">
      <c r="A253" s="130"/>
      <c r="B253" s="130"/>
      <c r="C253" s="1">
        <v>11</v>
      </c>
      <c r="D253" s="5" t="s">
        <v>291</v>
      </c>
      <c r="E253" s="5">
        <v>171052431.6728</v>
      </c>
      <c r="F253" s="5">
        <v>0</v>
      </c>
      <c r="G253" s="5">
        <v>48240057.061499998</v>
      </c>
      <c r="H253" s="6">
        <f t="shared" si="20"/>
        <v>219292488.73430002</v>
      </c>
      <c r="I253" s="12"/>
      <c r="J253" s="127"/>
      <c r="K253" s="130"/>
      <c r="L253" s="13">
        <v>29</v>
      </c>
      <c r="M253" s="5" t="s">
        <v>652</v>
      </c>
      <c r="N253" s="5">
        <v>101451751.2767</v>
      </c>
      <c r="O253" s="5">
        <v>-2734288.18</v>
      </c>
      <c r="P253" s="5">
        <v>27339591.157600001</v>
      </c>
      <c r="Q253" s="6">
        <f t="shared" si="21"/>
        <v>126057054.2543</v>
      </c>
    </row>
    <row r="254" spans="1:17" ht="24.95" customHeight="1">
      <c r="A254" s="130"/>
      <c r="B254" s="130"/>
      <c r="C254" s="1">
        <v>12</v>
      </c>
      <c r="D254" s="5" t="s">
        <v>292</v>
      </c>
      <c r="E254" s="5">
        <v>176040165.49309999</v>
      </c>
      <c r="F254" s="5">
        <v>0</v>
      </c>
      <c r="G254" s="5">
        <v>48479901.330700003</v>
      </c>
      <c r="H254" s="6">
        <f t="shared" si="20"/>
        <v>224520066.8238</v>
      </c>
      <c r="I254" s="12"/>
      <c r="J254" s="128"/>
      <c r="K254" s="131"/>
      <c r="L254" s="13">
        <v>30</v>
      </c>
      <c r="M254" s="5" t="s">
        <v>653</v>
      </c>
      <c r="N254" s="5">
        <v>112872669.22840001</v>
      </c>
      <c r="O254" s="5">
        <v>-2734288.18</v>
      </c>
      <c r="P254" s="5">
        <v>30946808.600400001</v>
      </c>
      <c r="Q254" s="6">
        <f t="shared" si="21"/>
        <v>141085189.64880002</v>
      </c>
    </row>
    <row r="255" spans="1:17" ht="24.95" customHeight="1">
      <c r="A255" s="130"/>
      <c r="B255" s="130"/>
      <c r="C255" s="1">
        <v>13</v>
      </c>
      <c r="D255" s="5" t="s">
        <v>293</v>
      </c>
      <c r="E255" s="5">
        <v>137981561.4425</v>
      </c>
      <c r="F255" s="5">
        <v>0</v>
      </c>
      <c r="G255" s="5">
        <v>35565717.0792</v>
      </c>
      <c r="H255" s="6">
        <f t="shared" si="20"/>
        <v>173547278.52169999</v>
      </c>
      <c r="I255" s="12"/>
      <c r="J255" s="19"/>
      <c r="K255" s="119" t="s">
        <v>839</v>
      </c>
      <c r="L255" s="120"/>
      <c r="M255" s="121"/>
      <c r="N255" s="15">
        <f>SUM(N225:N254)</f>
        <v>3216673375.4076004</v>
      </c>
      <c r="O255" s="15">
        <f t="shared" ref="O255:P255" si="27">SUM(O225:O254)</f>
        <v>-82028645.400000036</v>
      </c>
      <c r="P255" s="15">
        <f t="shared" si="27"/>
        <v>842471722.96829987</v>
      </c>
      <c r="Q255" s="8">
        <f t="shared" si="21"/>
        <v>3977116452.9759002</v>
      </c>
    </row>
    <row r="256" spans="1:17" ht="24.95" customHeight="1">
      <c r="A256" s="130"/>
      <c r="B256" s="130"/>
      <c r="C256" s="1">
        <v>14</v>
      </c>
      <c r="D256" s="5" t="s">
        <v>294</v>
      </c>
      <c r="E256" s="5">
        <v>131589594.79009999</v>
      </c>
      <c r="F256" s="5">
        <v>0</v>
      </c>
      <c r="G256" s="5">
        <v>33623550.357100002</v>
      </c>
      <c r="H256" s="6">
        <f t="shared" si="20"/>
        <v>165213145.14719999</v>
      </c>
      <c r="I256" s="12"/>
      <c r="J256" s="126">
        <v>30</v>
      </c>
      <c r="K256" s="129" t="s">
        <v>52</v>
      </c>
      <c r="L256" s="13">
        <v>1</v>
      </c>
      <c r="M256" s="5" t="s">
        <v>654</v>
      </c>
      <c r="N256" s="5">
        <v>111088164.08239999</v>
      </c>
      <c r="O256" s="5">
        <v>-2536017.62</v>
      </c>
      <c r="P256" s="5">
        <v>34597088.844300002</v>
      </c>
      <c r="Q256" s="6">
        <f t="shared" si="21"/>
        <v>143149235.30669999</v>
      </c>
    </row>
    <row r="257" spans="1:17" ht="24.95" customHeight="1">
      <c r="A257" s="130"/>
      <c r="B257" s="130"/>
      <c r="C257" s="1">
        <v>15</v>
      </c>
      <c r="D257" s="5" t="s">
        <v>295</v>
      </c>
      <c r="E257" s="5">
        <v>143619215.49880001</v>
      </c>
      <c r="F257" s="5">
        <v>0</v>
      </c>
      <c r="G257" s="5">
        <v>32379387.644299999</v>
      </c>
      <c r="H257" s="6">
        <f t="shared" si="20"/>
        <v>175998603.14310002</v>
      </c>
      <c r="I257" s="12"/>
      <c r="J257" s="127"/>
      <c r="K257" s="130"/>
      <c r="L257" s="13">
        <v>2</v>
      </c>
      <c r="M257" s="5" t="s">
        <v>655</v>
      </c>
      <c r="N257" s="5">
        <v>129006498.2712</v>
      </c>
      <c r="O257" s="5">
        <v>-2536017.62</v>
      </c>
      <c r="P257" s="5">
        <v>39789969.563900001</v>
      </c>
      <c r="Q257" s="6">
        <f t="shared" si="21"/>
        <v>166260450.21509999</v>
      </c>
    </row>
    <row r="258" spans="1:17" ht="24.95" customHeight="1">
      <c r="A258" s="130"/>
      <c r="B258" s="130"/>
      <c r="C258" s="1">
        <v>16</v>
      </c>
      <c r="D258" s="5" t="s">
        <v>296</v>
      </c>
      <c r="E258" s="5">
        <v>125983886.5522</v>
      </c>
      <c r="F258" s="5">
        <v>0</v>
      </c>
      <c r="G258" s="5">
        <v>33659611.094300002</v>
      </c>
      <c r="H258" s="6">
        <f t="shared" si="20"/>
        <v>159643497.64649999</v>
      </c>
      <c r="I258" s="12"/>
      <c r="J258" s="127"/>
      <c r="K258" s="130"/>
      <c r="L258" s="13">
        <v>3</v>
      </c>
      <c r="M258" s="5" t="s">
        <v>656</v>
      </c>
      <c r="N258" s="5">
        <v>128504568.7273</v>
      </c>
      <c r="O258" s="5">
        <v>-2536017.62</v>
      </c>
      <c r="P258" s="5">
        <v>36987390.959799998</v>
      </c>
      <c r="Q258" s="6">
        <f t="shared" si="21"/>
        <v>162955942.06709999</v>
      </c>
    </row>
    <row r="259" spans="1:17" ht="24.95" customHeight="1">
      <c r="A259" s="130"/>
      <c r="B259" s="130"/>
      <c r="C259" s="1">
        <v>17</v>
      </c>
      <c r="D259" s="5" t="s">
        <v>297</v>
      </c>
      <c r="E259" s="5">
        <v>103323893.9639</v>
      </c>
      <c r="F259" s="5">
        <v>0</v>
      </c>
      <c r="G259" s="5">
        <v>29824995.718800001</v>
      </c>
      <c r="H259" s="6">
        <f t="shared" si="20"/>
        <v>133148889.68270001</v>
      </c>
      <c r="I259" s="12"/>
      <c r="J259" s="127"/>
      <c r="K259" s="130"/>
      <c r="L259" s="13">
        <v>4</v>
      </c>
      <c r="M259" s="5" t="s">
        <v>867</v>
      </c>
      <c r="N259" s="5">
        <v>137677526.1252</v>
      </c>
      <c r="O259" s="5">
        <v>-2536017.62</v>
      </c>
      <c r="P259" s="5">
        <v>33024073.7366</v>
      </c>
      <c r="Q259" s="6">
        <f t="shared" si="21"/>
        <v>168165582.24180001</v>
      </c>
    </row>
    <row r="260" spans="1:17" ht="24.95" customHeight="1">
      <c r="A260" s="131"/>
      <c r="B260" s="131"/>
      <c r="C260" s="1">
        <v>18</v>
      </c>
      <c r="D260" s="5" t="s">
        <v>298</v>
      </c>
      <c r="E260" s="5">
        <v>128576162.0828</v>
      </c>
      <c r="F260" s="5">
        <v>0</v>
      </c>
      <c r="G260" s="5">
        <v>31400971.0363</v>
      </c>
      <c r="H260" s="6">
        <f t="shared" si="20"/>
        <v>159977133.1191</v>
      </c>
      <c r="I260" s="12"/>
      <c r="J260" s="127"/>
      <c r="K260" s="130"/>
      <c r="L260" s="13">
        <v>5</v>
      </c>
      <c r="M260" s="5" t="s">
        <v>657</v>
      </c>
      <c r="N260" s="5">
        <v>139687661.45469999</v>
      </c>
      <c r="O260" s="5">
        <v>-2536017.62</v>
      </c>
      <c r="P260" s="5">
        <v>44513791.589199997</v>
      </c>
      <c r="Q260" s="6">
        <f t="shared" si="21"/>
        <v>181665435.42389998</v>
      </c>
    </row>
    <row r="261" spans="1:17" ht="24.95" customHeight="1">
      <c r="A261" s="1"/>
      <c r="B261" s="119" t="s">
        <v>822</v>
      </c>
      <c r="C261" s="120"/>
      <c r="D261" s="121"/>
      <c r="E261" s="15">
        <f>SUM(E243:E260)</f>
        <v>2345009237.4373002</v>
      </c>
      <c r="F261" s="15">
        <f t="shared" ref="F261:G261" si="28">SUM(F243:F260)</f>
        <v>0</v>
      </c>
      <c r="G261" s="15">
        <f t="shared" si="28"/>
        <v>635434865.50139987</v>
      </c>
      <c r="H261" s="8">
        <f t="shared" si="20"/>
        <v>2980444102.9387002</v>
      </c>
      <c r="I261" s="12"/>
      <c r="J261" s="127"/>
      <c r="K261" s="130"/>
      <c r="L261" s="13">
        <v>6</v>
      </c>
      <c r="M261" s="5" t="s">
        <v>658</v>
      </c>
      <c r="N261" s="5">
        <v>143570482.35139999</v>
      </c>
      <c r="O261" s="5">
        <v>-2536017.62</v>
      </c>
      <c r="P261" s="5">
        <v>46210664.564900003</v>
      </c>
      <c r="Q261" s="6">
        <f t="shared" si="21"/>
        <v>187245129.29629999</v>
      </c>
    </row>
    <row r="262" spans="1:17" ht="24.95" customHeight="1">
      <c r="A262" s="132">
        <v>13</v>
      </c>
      <c r="B262" s="129" t="s">
        <v>35</v>
      </c>
      <c r="C262" s="1">
        <v>1</v>
      </c>
      <c r="D262" s="5" t="s">
        <v>299</v>
      </c>
      <c r="E262" s="5">
        <v>151079726.31169999</v>
      </c>
      <c r="F262" s="5">
        <v>0</v>
      </c>
      <c r="G262" s="5">
        <v>42464562.833700001</v>
      </c>
      <c r="H262" s="6">
        <f t="shared" si="20"/>
        <v>193544289.14539999</v>
      </c>
      <c r="I262" s="12"/>
      <c r="J262" s="127"/>
      <c r="K262" s="130"/>
      <c r="L262" s="13">
        <v>7</v>
      </c>
      <c r="M262" s="5" t="s">
        <v>659</v>
      </c>
      <c r="N262" s="5">
        <v>155650551.79859999</v>
      </c>
      <c r="O262" s="5">
        <v>-2536017.62</v>
      </c>
      <c r="P262" s="5">
        <v>47798682.553999998</v>
      </c>
      <c r="Q262" s="6">
        <f t="shared" si="21"/>
        <v>200913216.73259997</v>
      </c>
    </row>
    <row r="263" spans="1:17" ht="24.95" customHeight="1">
      <c r="A263" s="132"/>
      <c r="B263" s="130"/>
      <c r="C263" s="1">
        <v>2</v>
      </c>
      <c r="D263" s="5" t="s">
        <v>300</v>
      </c>
      <c r="E263" s="5">
        <v>114961462.7344</v>
      </c>
      <c r="F263" s="5">
        <v>0</v>
      </c>
      <c r="G263" s="5">
        <v>31671368.885600001</v>
      </c>
      <c r="H263" s="6">
        <f t="shared" si="20"/>
        <v>146632831.62</v>
      </c>
      <c r="I263" s="12"/>
      <c r="J263" s="127"/>
      <c r="K263" s="130"/>
      <c r="L263" s="13">
        <v>8</v>
      </c>
      <c r="M263" s="5" t="s">
        <v>660</v>
      </c>
      <c r="N263" s="5">
        <v>114553093.947</v>
      </c>
      <c r="O263" s="5">
        <v>-2536017.62</v>
      </c>
      <c r="P263" s="5">
        <v>35852554.176200002</v>
      </c>
      <c r="Q263" s="6">
        <f t="shared" si="21"/>
        <v>147869630.50319999</v>
      </c>
    </row>
    <row r="264" spans="1:17" ht="24.95" customHeight="1">
      <c r="A264" s="132"/>
      <c r="B264" s="130"/>
      <c r="C264" s="1">
        <v>3</v>
      </c>
      <c r="D264" s="5" t="s">
        <v>301</v>
      </c>
      <c r="E264" s="5">
        <v>109614138.29260001</v>
      </c>
      <c r="F264" s="5">
        <v>0</v>
      </c>
      <c r="G264" s="5">
        <v>27550487.769400001</v>
      </c>
      <c r="H264" s="6">
        <f t="shared" si="20"/>
        <v>137164626.06200001</v>
      </c>
      <c r="I264" s="12"/>
      <c r="J264" s="127"/>
      <c r="K264" s="130"/>
      <c r="L264" s="13">
        <v>9</v>
      </c>
      <c r="M264" s="5" t="s">
        <v>661</v>
      </c>
      <c r="N264" s="5">
        <v>135950347.17570001</v>
      </c>
      <c r="O264" s="5">
        <v>-2536017.62</v>
      </c>
      <c r="P264" s="5">
        <v>43469173.926200002</v>
      </c>
      <c r="Q264" s="6">
        <f t="shared" si="21"/>
        <v>176883503.48190001</v>
      </c>
    </row>
    <row r="265" spans="1:17" ht="24.95" customHeight="1">
      <c r="A265" s="132"/>
      <c r="B265" s="130"/>
      <c r="C265" s="1">
        <v>4</v>
      </c>
      <c r="D265" s="5" t="s">
        <v>302</v>
      </c>
      <c r="E265" s="5">
        <v>113182548.5934</v>
      </c>
      <c r="F265" s="5">
        <v>0</v>
      </c>
      <c r="G265" s="5">
        <v>30982581.892999999</v>
      </c>
      <c r="H265" s="6">
        <f t="shared" ref="H265:H328" si="29">E265+F265+G265</f>
        <v>144165130.48640001</v>
      </c>
      <c r="I265" s="12"/>
      <c r="J265" s="127"/>
      <c r="K265" s="130"/>
      <c r="L265" s="13">
        <v>10</v>
      </c>
      <c r="M265" s="5" t="s">
        <v>662</v>
      </c>
      <c r="N265" s="5">
        <v>142333766.2843</v>
      </c>
      <c r="O265" s="5">
        <v>-2536017.62</v>
      </c>
      <c r="P265" s="5">
        <v>44581876.413999997</v>
      </c>
      <c r="Q265" s="6">
        <f t="shared" ref="Q265:Q328" si="30">SUM(N265:P265)</f>
        <v>184379625.0783</v>
      </c>
    </row>
    <row r="266" spans="1:17" ht="24.95" customHeight="1">
      <c r="A266" s="132"/>
      <c r="B266" s="130"/>
      <c r="C266" s="1">
        <v>5</v>
      </c>
      <c r="D266" s="5" t="s">
        <v>303</v>
      </c>
      <c r="E266" s="5">
        <v>119882374.94750001</v>
      </c>
      <c r="F266" s="5">
        <v>0</v>
      </c>
      <c r="G266" s="5">
        <v>32820737.607999999</v>
      </c>
      <c r="H266" s="6">
        <f t="shared" si="29"/>
        <v>152703112.5555</v>
      </c>
      <c r="I266" s="12"/>
      <c r="J266" s="127"/>
      <c r="K266" s="130"/>
      <c r="L266" s="13">
        <v>11</v>
      </c>
      <c r="M266" s="5" t="s">
        <v>847</v>
      </c>
      <c r="N266" s="5">
        <v>102940873.617</v>
      </c>
      <c r="O266" s="5">
        <v>-2536017.62</v>
      </c>
      <c r="P266" s="5">
        <v>32498434.669100001</v>
      </c>
      <c r="Q266" s="6">
        <f t="shared" si="30"/>
        <v>132903290.6661</v>
      </c>
    </row>
    <row r="267" spans="1:17" ht="24.95" customHeight="1">
      <c r="A267" s="132"/>
      <c r="B267" s="130"/>
      <c r="C267" s="1">
        <v>6</v>
      </c>
      <c r="D267" s="5" t="s">
        <v>304</v>
      </c>
      <c r="E267" s="5">
        <v>122209083.7896</v>
      </c>
      <c r="F267" s="5">
        <v>0</v>
      </c>
      <c r="G267" s="5">
        <v>33803998.195699997</v>
      </c>
      <c r="H267" s="6">
        <f t="shared" si="29"/>
        <v>156013081.9853</v>
      </c>
      <c r="I267" s="12"/>
      <c r="J267" s="127"/>
      <c r="K267" s="130"/>
      <c r="L267" s="13">
        <v>12</v>
      </c>
      <c r="M267" s="5" t="s">
        <v>663</v>
      </c>
      <c r="N267" s="5">
        <v>107355018.8167</v>
      </c>
      <c r="O267" s="5">
        <v>-2536017.62</v>
      </c>
      <c r="P267" s="5">
        <v>32371482.0363</v>
      </c>
      <c r="Q267" s="6">
        <f t="shared" si="30"/>
        <v>137190483.23299998</v>
      </c>
    </row>
    <row r="268" spans="1:17" ht="24.95" customHeight="1">
      <c r="A268" s="132"/>
      <c r="B268" s="130"/>
      <c r="C268" s="1">
        <v>7</v>
      </c>
      <c r="D268" s="5" t="s">
        <v>305</v>
      </c>
      <c r="E268" s="5">
        <v>100701043.90530001</v>
      </c>
      <c r="F268" s="5">
        <v>0</v>
      </c>
      <c r="G268" s="5">
        <v>28017595.416299999</v>
      </c>
      <c r="H268" s="6">
        <f t="shared" si="29"/>
        <v>128718639.32160001</v>
      </c>
      <c r="I268" s="12"/>
      <c r="J268" s="127"/>
      <c r="K268" s="130"/>
      <c r="L268" s="13">
        <v>13</v>
      </c>
      <c r="M268" s="5" t="s">
        <v>868</v>
      </c>
      <c r="N268" s="5">
        <v>105240466.75040001</v>
      </c>
      <c r="O268" s="5">
        <v>-2536017.62</v>
      </c>
      <c r="P268" s="5">
        <v>32517406.922699999</v>
      </c>
      <c r="Q268" s="6">
        <f t="shared" si="30"/>
        <v>135221856.05309999</v>
      </c>
    </row>
    <row r="269" spans="1:17" ht="24.95" customHeight="1">
      <c r="A269" s="132"/>
      <c r="B269" s="130"/>
      <c r="C269" s="1">
        <v>8</v>
      </c>
      <c r="D269" s="5" t="s">
        <v>306</v>
      </c>
      <c r="E269" s="5">
        <v>124055630.38860001</v>
      </c>
      <c r="F269" s="5">
        <v>0</v>
      </c>
      <c r="G269" s="5">
        <v>32406106.407099999</v>
      </c>
      <c r="H269" s="6">
        <f t="shared" si="29"/>
        <v>156461736.79570001</v>
      </c>
      <c r="I269" s="12"/>
      <c r="J269" s="127"/>
      <c r="K269" s="130"/>
      <c r="L269" s="13">
        <v>14</v>
      </c>
      <c r="M269" s="5" t="s">
        <v>664</v>
      </c>
      <c r="N269" s="5">
        <v>156309872.41119999</v>
      </c>
      <c r="O269" s="5">
        <v>-2536017.62</v>
      </c>
      <c r="P269" s="5">
        <v>44273543.655000001</v>
      </c>
      <c r="Q269" s="6">
        <f t="shared" si="30"/>
        <v>198047398.44619998</v>
      </c>
    </row>
    <row r="270" spans="1:17" ht="24.95" customHeight="1">
      <c r="A270" s="132"/>
      <c r="B270" s="130"/>
      <c r="C270" s="1">
        <v>9</v>
      </c>
      <c r="D270" s="5" t="s">
        <v>307</v>
      </c>
      <c r="E270" s="5">
        <v>132734593.5504</v>
      </c>
      <c r="F270" s="5">
        <v>0</v>
      </c>
      <c r="G270" s="5">
        <v>36596888.840499997</v>
      </c>
      <c r="H270" s="6">
        <f t="shared" si="29"/>
        <v>169331482.39090002</v>
      </c>
      <c r="I270" s="12"/>
      <c r="J270" s="127"/>
      <c r="K270" s="130"/>
      <c r="L270" s="13">
        <v>15</v>
      </c>
      <c r="M270" s="5" t="s">
        <v>869</v>
      </c>
      <c r="N270" s="5">
        <v>106588730.0773</v>
      </c>
      <c r="O270" s="5">
        <v>-2536017.62</v>
      </c>
      <c r="P270" s="5">
        <v>33524214.633499999</v>
      </c>
      <c r="Q270" s="6">
        <f t="shared" si="30"/>
        <v>137576927.09079999</v>
      </c>
    </row>
    <row r="271" spans="1:17" ht="24.95" customHeight="1">
      <c r="A271" s="132"/>
      <c r="B271" s="130"/>
      <c r="C271" s="1">
        <v>10</v>
      </c>
      <c r="D271" s="5" t="s">
        <v>308</v>
      </c>
      <c r="E271" s="5">
        <v>115906448.8832</v>
      </c>
      <c r="F271" s="5">
        <v>0</v>
      </c>
      <c r="G271" s="5">
        <v>31614990.344900001</v>
      </c>
      <c r="H271" s="6">
        <f t="shared" si="29"/>
        <v>147521439.2281</v>
      </c>
      <c r="I271" s="12"/>
      <c r="J271" s="127"/>
      <c r="K271" s="130"/>
      <c r="L271" s="13">
        <v>16</v>
      </c>
      <c r="M271" s="5" t="s">
        <v>665</v>
      </c>
      <c r="N271" s="5">
        <v>111849742.81990001</v>
      </c>
      <c r="O271" s="5">
        <v>-2536017.62</v>
      </c>
      <c r="P271" s="5">
        <v>33815324.353799999</v>
      </c>
      <c r="Q271" s="6">
        <f t="shared" si="30"/>
        <v>143129049.5537</v>
      </c>
    </row>
    <row r="272" spans="1:17" ht="24.95" customHeight="1">
      <c r="A272" s="132"/>
      <c r="B272" s="130"/>
      <c r="C272" s="1">
        <v>11</v>
      </c>
      <c r="D272" s="5" t="s">
        <v>309</v>
      </c>
      <c r="E272" s="5">
        <v>124212870.8969</v>
      </c>
      <c r="F272" s="5">
        <v>0</v>
      </c>
      <c r="G272" s="5">
        <v>33033267.214400001</v>
      </c>
      <c r="H272" s="6">
        <f t="shared" si="29"/>
        <v>157246138.11129999</v>
      </c>
      <c r="I272" s="12"/>
      <c r="J272" s="127"/>
      <c r="K272" s="130"/>
      <c r="L272" s="13">
        <v>17</v>
      </c>
      <c r="M272" s="5" t="s">
        <v>666</v>
      </c>
      <c r="N272" s="5">
        <v>146133575.46779999</v>
      </c>
      <c r="O272" s="5">
        <v>-2536017.62</v>
      </c>
      <c r="P272" s="5">
        <v>42855603.172899999</v>
      </c>
      <c r="Q272" s="6">
        <f t="shared" si="30"/>
        <v>186453161.02069998</v>
      </c>
    </row>
    <row r="273" spans="1:17" ht="24.95" customHeight="1">
      <c r="A273" s="132"/>
      <c r="B273" s="130"/>
      <c r="C273" s="1">
        <v>12</v>
      </c>
      <c r="D273" s="5" t="s">
        <v>310</v>
      </c>
      <c r="E273" s="5">
        <v>87167659.891499996</v>
      </c>
      <c r="F273" s="5">
        <v>0</v>
      </c>
      <c r="G273" s="5">
        <v>24629904.439300001</v>
      </c>
      <c r="H273" s="6">
        <f t="shared" si="29"/>
        <v>111797564.3308</v>
      </c>
      <c r="I273" s="12"/>
      <c r="J273" s="127"/>
      <c r="K273" s="130"/>
      <c r="L273" s="13">
        <v>18</v>
      </c>
      <c r="M273" s="5" t="s">
        <v>667</v>
      </c>
      <c r="N273" s="5">
        <v>126358076.50130001</v>
      </c>
      <c r="O273" s="5">
        <v>-2536017.62</v>
      </c>
      <c r="P273" s="5">
        <v>34225649.795100003</v>
      </c>
      <c r="Q273" s="6">
        <f t="shared" si="30"/>
        <v>158047708.67640001</v>
      </c>
    </row>
    <row r="274" spans="1:17" ht="24.95" customHeight="1">
      <c r="A274" s="132"/>
      <c r="B274" s="130"/>
      <c r="C274" s="1">
        <v>13</v>
      </c>
      <c r="D274" s="5" t="s">
        <v>311</v>
      </c>
      <c r="E274" s="5">
        <v>110479126.8897</v>
      </c>
      <c r="F274" s="5">
        <v>0</v>
      </c>
      <c r="G274" s="5">
        <v>30390136.2731</v>
      </c>
      <c r="H274" s="6">
        <f t="shared" si="29"/>
        <v>140869263.16279998</v>
      </c>
      <c r="I274" s="12"/>
      <c r="J274" s="127"/>
      <c r="K274" s="130"/>
      <c r="L274" s="13">
        <v>19</v>
      </c>
      <c r="M274" s="5" t="s">
        <v>668</v>
      </c>
      <c r="N274" s="5">
        <v>115998561.7122</v>
      </c>
      <c r="O274" s="5">
        <v>-2536017.62</v>
      </c>
      <c r="P274" s="5">
        <v>32498501.946600001</v>
      </c>
      <c r="Q274" s="6">
        <f t="shared" si="30"/>
        <v>145961046.0388</v>
      </c>
    </row>
    <row r="275" spans="1:17" ht="24.95" customHeight="1">
      <c r="A275" s="132"/>
      <c r="B275" s="130"/>
      <c r="C275" s="1">
        <v>14</v>
      </c>
      <c r="D275" s="5" t="s">
        <v>312</v>
      </c>
      <c r="E275" s="5">
        <v>107809635.206</v>
      </c>
      <c r="F275" s="5">
        <v>0</v>
      </c>
      <c r="G275" s="5">
        <v>29354399.239500001</v>
      </c>
      <c r="H275" s="6">
        <f t="shared" si="29"/>
        <v>137164034.44550002</v>
      </c>
      <c r="I275" s="12"/>
      <c r="J275" s="127"/>
      <c r="K275" s="130"/>
      <c r="L275" s="13">
        <v>20</v>
      </c>
      <c r="M275" s="5" t="s">
        <v>870</v>
      </c>
      <c r="N275" s="5">
        <v>104740086.89830001</v>
      </c>
      <c r="O275" s="5">
        <v>-2536017.62</v>
      </c>
      <c r="P275" s="5">
        <v>31070806.2278</v>
      </c>
      <c r="Q275" s="6">
        <f t="shared" si="30"/>
        <v>133274875.5061</v>
      </c>
    </row>
    <row r="276" spans="1:17" ht="24.95" customHeight="1">
      <c r="A276" s="132"/>
      <c r="B276" s="130"/>
      <c r="C276" s="1">
        <v>15</v>
      </c>
      <c r="D276" s="5" t="s">
        <v>313</v>
      </c>
      <c r="E276" s="5">
        <v>115627288.00120001</v>
      </c>
      <c r="F276" s="5">
        <v>0</v>
      </c>
      <c r="G276" s="5">
        <v>31557198.976799998</v>
      </c>
      <c r="H276" s="6">
        <f t="shared" si="29"/>
        <v>147184486.97800002</v>
      </c>
      <c r="I276" s="12"/>
      <c r="J276" s="127"/>
      <c r="K276" s="130"/>
      <c r="L276" s="13">
        <v>21</v>
      </c>
      <c r="M276" s="5" t="s">
        <v>669</v>
      </c>
      <c r="N276" s="5">
        <v>129353390.448</v>
      </c>
      <c r="O276" s="5">
        <v>-2536017.62</v>
      </c>
      <c r="P276" s="5">
        <v>39092840.162</v>
      </c>
      <c r="Q276" s="6">
        <f t="shared" si="30"/>
        <v>165910212.99000001</v>
      </c>
    </row>
    <row r="277" spans="1:17" ht="24.95" customHeight="1">
      <c r="A277" s="132"/>
      <c r="B277" s="131"/>
      <c r="C277" s="1">
        <v>16</v>
      </c>
      <c r="D277" s="5" t="s">
        <v>314</v>
      </c>
      <c r="E277" s="5">
        <v>112398742.47759999</v>
      </c>
      <c r="F277" s="5">
        <v>0</v>
      </c>
      <c r="G277" s="5">
        <v>30730627.674699999</v>
      </c>
      <c r="H277" s="6">
        <f t="shared" si="29"/>
        <v>143129370.1523</v>
      </c>
      <c r="I277" s="12"/>
      <c r="J277" s="127"/>
      <c r="K277" s="130"/>
      <c r="L277" s="13">
        <v>22</v>
      </c>
      <c r="M277" s="5" t="s">
        <v>871</v>
      </c>
      <c r="N277" s="5">
        <v>119815470.17749999</v>
      </c>
      <c r="O277" s="5">
        <v>-2536017.62</v>
      </c>
      <c r="P277" s="5">
        <v>35524441.833700001</v>
      </c>
      <c r="Q277" s="6">
        <f t="shared" si="30"/>
        <v>152803894.39120001</v>
      </c>
    </row>
    <row r="278" spans="1:17" ht="24.95" customHeight="1">
      <c r="A278" s="1"/>
      <c r="B278" s="119" t="s">
        <v>823</v>
      </c>
      <c r="C278" s="120"/>
      <c r="D278" s="121"/>
      <c r="E278" s="15">
        <f>SUM(E262:E277)</f>
        <v>1862022374.7595999</v>
      </c>
      <c r="F278" s="15">
        <f t="shared" ref="F278:G278" si="31">SUM(F262:F277)</f>
        <v>0</v>
      </c>
      <c r="G278" s="15">
        <f t="shared" si="31"/>
        <v>507624852.01200008</v>
      </c>
      <c r="H278" s="8">
        <f t="shared" si="29"/>
        <v>2369647226.7715998</v>
      </c>
      <c r="I278" s="12"/>
      <c r="J278" s="127"/>
      <c r="K278" s="130"/>
      <c r="L278" s="13">
        <v>23</v>
      </c>
      <c r="M278" s="5" t="s">
        <v>872</v>
      </c>
      <c r="N278" s="5">
        <v>124039110.8601</v>
      </c>
      <c r="O278" s="5">
        <v>-2536017.62</v>
      </c>
      <c r="P278" s="5">
        <v>38939649.306100003</v>
      </c>
      <c r="Q278" s="6">
        <f t="shared" si="30"/>
        <v>160442742.54620001</v>
      </c>
    </row>
    <row r="279" spans="1:17" ht="24.95" customHeight="1">
      <c r="A279" s="132">
        <v>14</v>
      </c>
      <c r="B279" s="129" t="s">
        <v>36</v>
      </c>
      <c r="C279" s="1">
        <v>1</v>
      </c>
      <c r="D279" s="5" t="s">
        <v>315</v>
      </c>
      <c r="E279" s="5">
        <v>140798780.89129999</v>
      </c>
      <c r="F279" s="5">
        <v>0</v>
      </c>
      <c r="G279" s="5">
        <v>34909104.635300003</v>
      </c>
      <c r="H279" s="6">
        <f t="shared" si="29"/>
        <v>175707885.5266</v>
      </c>
      <c r="I279" s="12"/>
      <c r="J279" s="127"/>
      <c r="K279" s="130"/>
      <c r="L279" s="13">
        <v>24</v>
      </c>
      <c r="M279" s="5" t="s">
        <v>873</v>
      </c>
      <c r="N279" s="5">
        <v>106186524.8057</v>
      </c>
      <c r="O279" s="5">
        <v>-2536017.62</v>
      </c>
      <c r="P279" s="5">
        <v>32352846.170200001</v>
      </c>
      <c r="Q279" s="6">
        <f t="shared" si="30"/>
        <v>136003353.35589999</v>
      </c>
    </row>
    <row r="280" spans="1:17" ht="24.95" customHeight="1">
      <c r="A280" s="132"/>
      <c r="B280" s="130"/>
      <c r="C280" s="1">
        <v>2</v>
      </c>
      <c r="D280" s="5" t="s">
        <v>316</v>
      </c>
      <c r="E280" s="5">
        <v>118633091.7013</v>
      </c>
      <c r="F280" s="5">
        <v>0</v>
      </c>
      <c r="G280" s="5">
        <v>30575693.912799999</v>
      </c>
      <c r="H280" s="6">
        <f t="shared" si="29"/>
        <v>149208785.61409998</v>
      </c>
      <c r="I280" s="12"/>
      <c r="J280" s="127"/>
      <c r="K280" s="130"/>
      <c r="L280" s="13">
        <v>25</v>
      </c>
      <c r="M280" s="5" t="s">
        <v>670</v>
      </c>
      <c r="N280" s="5">
        <v>97171128.2377</v>
      </c>
      <c r="O280" s="5">
        <v>-2536017.62</v>
      </c>
      <c r="P280" s="5">
        <v>29955681.750300001</v>
      </c>
      <c r="Q280" s="6">
        <f t="shared" si="30"/>
        <v>124590792.368</v>
      </c>
    </row>
    <row r="281" spans="1:17" ht="24.95" customHeight="1">
      <c r="A281" s="132"/>
      <c r="B281" s="130"/>
      <c r="C281" s="1">
        <v>3</v>
      </c>
      <c r="D281" s="5" t="s">
        <v>317</v>
      </c>
      <c r="E281" s="5">
        <v>160582463.44580001</v>
      </c>
      <c r="F281" s="5">
        <v>0</v>
      </c>
      <c r="G281" s="5">
        <v>40355554.233000003</v>
      </c>
      <c r="H281" s="6">
        <f t="shared" si="29"/>
        <v>200938017.67880002</v>
      </c>
      <c r="I281" s="12"/>
      <c r="J281" s="127"/>
      <c r="K281" s="130"/>
      <c r="L281" s="13">
        <v>26</v>
      </c>
      <c r="M281" s="5" t="s">
        <v>671</v>
      </c>
      <c r="N281" s="5">
        <v>128805865.14390001</v>
      </c>
      <c r="O281" s="5">
        <v>-2536017.62</v>
      </c>
      <c r="P281" s="5">
        <v>39209095.673100002</v>
      </c>
      <c r="Q281" s="6">
        <f t="shared" si="30"/>
        <v>165478943.197</v>
      </c>
    </row>
    <row r="282" spans="1:17" ht="24.95" customHeight="1">
      <c r="A282" s="132"/>
      <c r="B282" s="130"/>
      <c r="C282" s="1">
        <v>4</v>
      </c>
      <c r="D282" s="5" t="s">
        <v>318</v>
      </c>
      <c r="E282" s="5">
        <v>150953414.50870001</v>
      </c>
      <c r="F282" s="5">
        <v>0</v>
      </c>
      <c r="G282" s="5">
        <v>38052174.640900001</v>
      </c>
      <c r="H282" s="6">
        <f t="shared" si="29"/>
        <v>189005589.14960003</v>
      </c>
      <c r="I282" s="12"/>
      <c r="J282" s="127"/>
      <c r="K282" s="130"/>
      <c r="L282" s="13">
        <v>27</v>
      </c>
      <c r="M282" s="5" t="s">
        <v>874</v>
      </c>
      <c r="N282" s="5">
        <v>140337590.16510001</v>
      </c>
      <c r="O282" s="5">
        <v>-2536017.62</v>
      </c>
      <c r="P282" s="5">
        <v>43402771.038800001</v>
      </c>
      <c r="Q282" s="6">
        <f t="shared" si="30"/>
        <v>181204343.5839</v>
      </c>
    </row>
    <row r="283" spans="1:17" ht="24.95" customHeight="1">
      <c r="A283" s="132"/>
      <c r="B283" s="130"/>
      <c r="C283" s="1">
        <v>5</v>
      </c>
      <c r="D283" s="5" t="s">
        <v>319</v>
      </c>
      <c r="E283" s="5">
        <v>145954567.627</v>
      </c>
      <c r="F283" s="5">
        <v>0</v>
      </c>
      <c r="G283" s="5">
        <v>34948731.079700001</v>
      </c>
      <c r="H283" s="6">
        <f t="shared" si="29"/>
        <v>180903298.7067</v>
      </c>
      <c r="I283" s="12"/>
      <c r="J283" s="127"/>
      <c r="K283" s="130"/>
      <c r="L283" s="13">
        <v>28</v>
      </c>
      <c r="M283" s="5" t="s">
        <v>672</v>
      </c>
      <c r="N283" s="5">
        <v>107485251.94159999</v>
      </c>
      <c r="O283" s="5">
        <v>-2536017.62</v>
      </c>
      <c r="P283" s="5">
        <v>32596794.366599999</v>
      </c>
      <c r="Q283" s="6">
        <f t="shared" si="30"/>
        <v>137546028.6882</v>
      </c>
    </row>
    <row r="284" spans="1:17" ht="24.95" customHeight="1">
      <c r="A284" s="132"/>
      <c r="B284" s="130"/>
      <c r="C284" s="1">
        <v>6</v>
      </c>
      <c r="D284" s="5" t="s">
        <v>320</v>
      </c>
      <c r="E284" s="5">
        <v>140330687.1593</v>
      </c>
      <c r="F284" s="5">
        <v>0</v>
      </c>
      <c r="G284" s="5">
        <v>32997347.340799998</v>
      </c>
      <c r="H284" s="6">
        <f t="shared" si="29"/>
        <v>173328034.50009999</v>
      </c>
      <c r="I284" s="12"/>
      <c r="J284" s="127"/>
      <c r="K284" s="130"/>
      <c r="L284" s="13">
        <v>29</v>
      </c>
      <c r="M284" s="5" t="s">
        <v>673</v>
      </c>
      <c r="N284" s="5">
        <v>129263471.98909999</v>
      </c>
      <c r="O284" s="5">
        <v>-2536017.62</v>
      </c>
      <c r="P284" s="5">
        <v>35704140.022500001</v>
      </c>
      <c r="Q284" s="6">
        <f t="shared" si="30"/>
        <v>162431594.39159998</v>
      </c>
    </row>
    <row r="285" spans="1:17" ht="24.95" customHeight="1">
      <c r="A285" s="132"/>
      <c r="B285" s="130"/>
      <c r="C285" s="1">
        <v>7</v>
      </c>
      <c r="D285" s="5" t="s">
        <v>321</v>
      </c>
      <c r="E285" s="5">
        <v>141689918.30950001</v>
      </c>
      <c r="F285" s="5">
        <v>0</v>
      </c>
      <c r="G285" s="5">
        <v>35656826.713299997</v>
      </c>
      <c r="H285" s="6">
        <f t="shared" si="29"/>
        <v>177346745.0228</v>
      </c>
      <c r="I285" s="12"/>
      <c r="J285" s="127"/>
      <c r="K285" s="130"/>
      <c r="L285" s="13">
        <v>30</v>
      </c>
      <c r="M285" s="5" t="s">
        <v>875</v>
      </c>
      <c r="N285" s="5">
        <v>109141500.91429999</v>
      </c>
      <c r="O285" s="5">
        <v>-2536017.62</v>
      </c>
      <c r="P285" s="5">
        <v>33902314.154700004</v>
      </c>
      <c r="Q285" s="6">
        <f t="shared" si="30"/>
        <v>140507797.449</v>
      </c>
    </row>
    <row r="286" spans="1:17" ht="24.95" customHeight="1">
      <c r="A286" s="132"/>
      <c r="B286" s="130"/>
      <c r="C286" s="1">
        <v>8</v>
      </c>
      <c r="D286" s="5" t="s">
        <v>322</v>
      </c>
      <c r="E286" s="5">
        <v>153353446.68610001</v>
      </c>
      <c r="F286" s="5">
        <v>0</v>
      </c>
      <c r="G286" s="5">
        <v>39033013.238700002</v>
      </c>
      <c r="H286" s="6">
        <f t="shared" si="29"/>
        <v>192386459.92480001</v>
      </c>
      <c r="I286" s="12"/>
      <c r="J286" s="127"/>
      <c r="K286" s="130"/>
      <c r="L286" s="13">
        <v>31</v>
      </c>
      <c r="M286" s="5" t="s">
        <v>674</v>
      </c>
      <c r="N286" s="5">
        <v>109617952.3281</v>
      </c>
      <c r="O286" s="5">
        <v>-2536017.62</v>
      </c>
      <c r="P286" s="5">
        <v>34735882.316200003</v>
      </c>
      <c r="Q286" s="6">
        <f t="shared" si="30"/>
        <v>141817817.02429998</v>
      </c>
    </row>
    <row r="287" spans="1:17" ht="24.95" customHeight="1">
      <c r="A287" s="132"/>
      <c r="B287" s="130"/>
      <c r="C287" s="1">
        <v>9</v>
      </c>
      <c r="D287" s="5" t="s">
        <v>323</v>
      </c>
      <c r="E287" s="5">
        <v>139540341.3159</v>
      </c>
      <c r="F287" s="5">
        <v>0</v>
      </c>
      <c r="G287" s="5">
        <v>31491004.230599999</v>
      </c>
      <c r="H287" s="6">
        <f t="shared" si="29"/>
        <v>171031345.5465</v>
      </c>
      <c r="I287" s="12"/>
      <c r="J287" s="127"/>
      <c r="K287" s="130"/>
      <c r="L287" s="13">
        <v>32</v>
      </c>
      <c r="M287" s="5" t="s">
        <v>675</v>
      </c>
      <c r="N287" s="5">
        <v>109085654.95119999</v>
      </c>
      <c r="O287" s="5">
        <v>-2536017.62</v>
      </c>
      <c r="P287" s="5">
        <v>32985792.842</v>
      </c>
      <c r="Q287" s="6">
        <f t="shared" si="30"/>
        <v>139535430.17319998</v>
      </c>
    </row>
    <row r="288" spans="1:17" ht="24.95" customHeight="1">
      <c r="A288" s="132"/>
      <c r="B288" s="130"/>
      <c r="C288" s="1">
        <v>10</v>
      </c>
      <c r="D288" s="5" t="s">
        <v>324</v>
      </c>
      <c r="E288" s="5">
        <v>130493593.4127</v>
      </c>
      <c r="F288" s="5">
        <v>0</v>
      </c>
      <c r="G288" s="5">
        <v>31564134.8675</v>
      </c>
      <c r="H288" s="6">
        <f t="shared" si="29"/>
        <v>162057728.2802</v>
      </c>
      <c r="I288" s="12"/>
      <c r="J288" s="128"/>
      <c r="K288" s="131"/>
      <c r="L288" s="13">
        <v>33</v>
      </c>
      <c r="M288" s="5" t="s">
        <v>676</v>
      </c>
      <c r="N288" s="5">
        <v>125741907.03049999</v>
      </c>
      <c r="O288" s="5">
        <v>-2536017.62</v>
      </c>
      <c r="P288" s="5">
        <v>35128379.2214</v>
      </c>
      <c r="Q288" s="6">
        <f t="shared" si="30"/>
        <v>158334268.63189998</v>
      </c>
    </row>
    <row r="289" spans="1:17" ht="24.95" customHeight="1">
      <c r="A289" s="132"/>
      <c r="B289" s="130"/>
      <c r="C289" s="1">
        <v>11</v>
      </c>
      <c r="D289" s="5" t="s">
        <v>325</v>
      </c>
      <c r="E289" s="5">
        <v>136618020.55410001</v>
      </c>
      <c r="F289" s="5">
        <v>0</v>
      </c>
      <c r="G289" s="5">
        <v>31588287.4881</v>
      </c>
      <c r="H289" s="6">
        <f t="shared" si="29"/>
        <v>168206308.0422</v>
      </c>
      <c r="I289" s="12"/>
      <c r="J289" s="19"/>
      <c r="K289" s="119" t="s">
        <v>840</v>
      </c>
      <c r="L289" s="120"/>
      <c r="M289" s="121"/>
      <c r="N289" s="15">
        <f>SUM(N256:N288)</f>
        <v>4057582484.2827001</v>
      </c>
      <c r="O289" s="15">
        <f t="shared" ref="O289:P289" si="32">SUM(O256:O288)</f>
        <v>-83688581.460000008</v>
      </c>
      <c r="P289" s="15">
        <f t="shared" si="32"/>
        <v>1220006862.5994999</v>
      </c>
      <c r="Q289" s="8">
        <f t="shared" si="30"/>
        <v>5193900765.4222002</v>
      </c>
    </row>
    <row r="290" spans="1:17" ht="24.95" customHeight="1">
      <c r="A290" s="132"/>
      <c r="B290" s="130"/>
      <c r="C290" s="1">
        <v>12</v>
      </c>
      <c r="D290" s="5" t="s">
        <v>326</v>
      </c>
      <c r="E290" s="5">
        <v>132646520.6005</v>
      </c>
      <c r="F290" s="5">
        <v>0</v>
      </c>
      <c r="G290" s="5">
        <v>31448417.576299999</v>
      </c>
      <c r="H290" s="6">
        <f t="shared" si="29"/>
        <v>164094938.17680001</v>
      </c>
      <c r="I290" s="12"/>
      <c r="J290" s="126">
        <v>31</v>
      </c>
      <c r="K290" s="129" t="s">
        <v>53</v>
      </c>
      <c r="L290" s="13">
        <v>1</v>
      </c>
      <c r="M290" s="5" t="s">
        <v>677</v>
      </c>
      <c r="N290" s="5">
        <v>148323485.9188</v>
      </c>
      <c r="O290" s="5">
        <v>0</v>
      </c>
      <c r="P290" s="5">
        <v>32937639.718400002</v>
      </c>
      <c r="Q290" s="6">
        <f t="shared" si="30"/>
        <v>181261125.6372</v>
      </c>
    </row>
    <row r="291" spans="1:17" ht="24.95" customHeight="1">
      <c r="A291" s="132"/>
      <c r="B291" s="130"/>
      <c r="C291" s="1">
        <v>13</v>
      </c>
      <c r="D291" s="5" t="s">
        <v>327</v>
      </c>
      <c r="E291" s="5">
        <v>171794596.70500001</v>
      </c>
      <c r="F291" s="5">
        <v>0</v>
      </c>
      <c r="G291" s="5">
        <v>42410478.036499999</v>
      </c>
      <c r="H291" s="6">
        <f t="shared" si="29"/>
        <v>214205074.74150002</v>
      </c>
      <c r="I291" s="12"/>
      <c r="J291" s="127"/>
      <c r="K291" s="130"/>
      <c r="L291" s="13">
        <v>2</v>
      </c>
      <c r="M291" s="5" t="s">
        <v>518</v>
      </c>
      <c r="N291" s="5">
        <v>149621878.61590001</v>
      </c>
      <c r="O291" s="5">
        <v>0</v>
      </c>
      <c r="P291" s="5">
        <v>33717520.439000003</v>
      </c>
      <c r="Q291" s="6">
        <f t="shared" si="30"/>
        <v>183339399.05490002</v>
      </c>
    </row>
    <row r="292" spans="1:17" ht="24.95" customHeight="1">
      <c r="A292" s="132"/>
      <c r="B292" s="130"/>
      <c r="C292" s="1">
        <v>14</v>
      </c>
      <c r="D292" s="5" t="s">
        <v>328</v>
      </c>
      <c r="E292" s="5">
        <v>117875257.9615</v>
      </c>
      <c r="F292" s="5">
        <v>0</v>
      </c>
      <c r="G292" s="5">
        <v>30095601.7093</v>
      </c>
      <c r="H292" s="6">
        <f t="shared" si="29"/>
        <v>147970859.6708</v>
      </c>
      <c r="I292" s="12"/>
      <c r="J292" s="127"/>
      <c r="K292" s="130"/>
      <c r="L292" s="13">
        <v>3</v>
      </c>
      <c r="M292" s="5" t="s">
        <v>678</v>
      </c>
      <c r="N292" s="5">
        <v>148969885.04499999</v>
      </c>
      <c r="O292" s="5">
        <v>0</v>
      </c>
      <c r="P292" s="5">
        <v>33152053.094599999</v>
      </c>
      <c r="Q292" s="6">
        <f t="shared" si="30"/>
        <v>182121938.13959998</v>
      </c>
    </row>
    <row r="293" spans="1:17" ht="24.95" customHeight="1">
      <c r="A293" s="132"/>
      <c r="B293" s="130"/>
      <c r="C293" s="1">
        <v>15</v>
      </c>
      <c r="D293" s="5" t="s">
        <v>329</v>
      </c>
      <c r="E293" s="5">
        <v>130468847.9998</v>
      </c>
      <c r="F293" s="5">
        <v>0</v>
      </c>
      <c r="G293" s="5">
        <v>33585890.865999997</v>
      </c>
      <c r="H293" s="6">
        <f t="shared" si="29"/>
        <v>164054738.86579999</v>
      </c>
      <c r="I293" s="12"/>
      <c r="J293" s="127"/>
      <c r="K293" s="130"/>
      <c r="L293" s="13">
        <v>4</v>
      </c>
      <c r="M293" s="5" t="s">
        <v>679</v>
      </c>
      <c r="N293" s="5">
        <v>113096821.9439</v>
      </c>
      <c r="O293" s="5">
        <v>0</v>
      </c>
      <c r="P293" s="5">
        <v>26905203.140299998</v>
      </c>
      <c r="Q293" s="6">
        <f t="shared" si="30"/>
        <v>140002025.08419999</v>
      </c>
    </row>
    <row r="294" spans="1:17" ht="24.95" customHeight="1">
      <c r="A294" s="132"/>
      <c r="B294" s="130"/>
      <c r="C294" s="1">
        <v>16</v>
      </c>
      <c r="D294" s="5" t="s">
        <v>330</v>
      </c>
      <c r="E294" s="5">
        <v>148145637.27329999</v>
      </c>
      <c r="F294" s="5">
        <v>0</v>
      </c>
      <c r="G294" s="5">
        <v>37322213.821500003</v>
      </c>
      <c r="H294" s="6">
        <f t="shared" si="29"/>
        <v>185467851.0948</v>
      </c>
      <c r="I294" s="12"/>
      <c r="J294" s="127"/>
      <c r="K294" s="130"/>
      <c r="L294" s="13">
        <v>5</v>
      </c>
      <c r="M294" s="5" t="s">
        <v>680</v>
      </c>
      <c r="N294" s="5">
        <v>196773035.0713</v>
      </c>
      <c r="O294" s="5">
        <v>0</v>
      </c>
      <c r="P294" s="5">
        <v>50028343.5744</v>
      </c>
      <c r="Q294" s="6">
        <f t="shared" si="30"/>
        <v>246801378.64570001</v>
      </c>
    </row>
    <row r="295" spans="1:17" ht="24.95" customHeight="1">
      <c r="A295" s="132"/>
      <c r="B295" s="131"/>
      <c r="C295" s="1">
        <v>17</v>
      </c>
      <c r="D295" s="5" t="s">
        <v>331</v>
      </c>
      <c r="E295" s="5">
        <v>122685062.3416</v>
      </c>
      <c r="F295" s="5">
        <v>0</v>
      </c>
      <c r="G295" s="5">
        <v>29953848.027600002</v>
      </c>
      <c r="H295" s="6">
        <f t="shared" si="29"/>
        <v>152638910.36919999</v>
      </c>
      <c r="I295" s="12"/>
      <c r="J295" s="127"/>
      <c r="K295" s="130"/>
      <c r="L295" s="13">
        <v>6</v>
      </c>
      <c r="M295" s="5" t="s">
        <v>681</v>
      </c>
      <c r="N295" s="5">
        <v>170158611.44600001</v>
      </c>
      <c r="O295" s="5">
        <v>0</v>
      </c>
      <c r="P295" s="5">
        <v>41781199.142499998</v>
      </c>
      <c r="Q295" s="6">
        <f t="shared" si="30"/>
        <v>211939810.58850002</v>
      </c>
    </row>
    <row r="296" spans="1:17" ht="24.95" customHeight="1">
      <c r="A296" s="1"/>
      <c r="B296" s="119" t="s">
        <v>824</v>
      </c>
      <c r="C296" s="120"/>
      <c r="D296" s="121"/>
      <c r="E296" s="15">
        <f>SUM(E279:E295)</f>
        <v>2382564248.4934001</v>
      </c>
      <c r="F296" s="15">
        <f t="shared" ref="F296:G296" si="33">SUM(F279:F295)</f>
        <v>0</v>
      </c>
      <c r="G296" s="15">
        <f t="shared" si="33"/>
        <v>585988322.41790009</v>
      </c>
      <c r="H296" s="8">
        <f t="shared" si="29"/>
        <v>2968552570.9113002</v>
      </c>
      <c r="I296" s="12"/>
      <c r="J296" s="127"/>
      <c r="K296" s="130"/>
      <c r="L296" s="13">
        <v>7</v>
      </c>
      <c r="M296" s="5" t="s">
        <v>682</v>
      </c>
      <c r="N296" s="5">
        <v>149372631.0548</v>
      </c>
      <c r="O296" s="5">
        <v>0</v>
      </c>
      <c r="P296" s="5">
        <v>32307316.868900001</v>
      </c>
      <c r="Q296" s="6">
        <f t="shared" si="30"/>
        <v>181679947.9237</v>
      </c>
    </row>
    <row r="297" spans="1:17" ht="24.95" customHeight="1">
      <c r="A297" s="132">
        <v>15</v>
      </c>
      <c r="B297" s="129" t="s">
        <v>37</v>
      </c>
      <c r="C297" s="1">
        <v>1</v>
      </c>
      <c r="D297" s="5" t="s">
        <v>332</v>
      </c>
      <c r="E297" s="5">
        <v>195746177.45730001</v>
      </c>
      <c r="F297" s="5">
        <v>-4907596.13</v>
      </c>
      <c r="G297" s="5">
        <v>43235308.630999997</v>
      </c>
      <c r="H297" s="6">
        <f t="shared" si="29"/>
        <v>234073889.95829999</v>
      </c>
      <c r="I297" s="12"/>
      <c r="J297" s="127"/>
      <c r="K297" s="130"/>
      <c r="L297" s="13">
        <v>8</v>
      </c>
      <c r="M297" s="5" t="s">
        <v>683</v>
      </c>
      <c r="N297" s="5">
        <v>131920128.95280001</v>
      </c>
      <c r="O297" s="5">
        <v>0</v>
      </c>
      <c r="P297" s="5">
        <v>29315217.561799999</v>
      </c>
      <c r="Q297" s="6">
        <f t="shared" si="30"/>
        <v>161235346.51460001</v>
      </c>
    </row>
    <row r="298" spans="1:17" ht="24.95" customHeight="1">
      <c r="A298" s="132"/>
      <c r="B298" s="130"/>
      <c r="C298" s="1">
        <v>2</v>
      </c>
      <c r="D298" s="5" t="s">
        <v>333</v>
      </c>
      <c r="E298" s="5">
        <v>142157234.77250001</v>
      </c>
      <c r="F298" s="5">
        <v>-4907596.13</v>
      </c>
      <c r="G298" s="5">
        <v>34805169.413000003</v>
      </c>
      <c r="H298" s="6">
        <f t="shared" si="29"/>
        <v>172054808.05550003</v>
      </c>
      <c r="I298" s="12"/>
      <c r="J298" s="127"/>
      <c r="K298" s="130"/>
      <c r="L298" s="13">
        <v>9</v>
      </c>
      <c r="M298" s="5" t="s">
        <v>684</v>
      </c>
      <c r="N298" s="5">
        <v>135307273.69</v>
      </c>
      <c r="O298" s="5">
        <v>0</v>
      </c>
      <c r="P298" s="5">
        <v>30608223.735800002</v>
      </c>
      <c r="Q298" s="6">
        <f t="shared" si="30"/>
        <v>165915497.4258</v>
      </c>
    </row>
    <row r="299" spans="1:17" ht="24.95" customHeight="1">
      <c r="A299" s="132"/>
      <c r="B299" s="130"/>
      <c r="C299" s="1">
        <v>3</v>
      </c>
      <c r="D299" s="5" t="s">
        <v>849</v>
      </c>
      <c r="E299" s="5">
        <v>143078133.49020001</v>
      </c>
      <c r="F299" s="5">
        <v>-4907596.13</v>
      </c>
      <c r="G299" s="5">
        <v>34105147.0788</v>
      </c>
      <c r="H299" s="6">
        <f t="shared" si="29"/>
        <v>172275684.43900001</v>
      </c>
      <c r="I299" s="12"/>
      <c r="J299" s="127"/>
      <c r="K299" s="130"/>
      <c r="L299" s="13">
        <v>10</v>
      </c>
      <c r="M299" s="5" t="s">
        <v>685</v>
      </c>
      <c r="N299" s="5">
        <v>128358558.241</v>
      </c>
      <c r="O299" s="5">
        <v>0</v>
      </c>
      <c r="P299" s="5">
        <v>28298049.116700001</v>
      </c>
      <c r="Q299" s="6">
        <f t="shared" si="30"/>
        <v>156656607.35769999</v>
      </c>
    </row>
    <row r="300" spans="1:17" ht="24.95" customHeight="1">
      <c r="A300" s="132"/>
      <c r="B300" s="130"/>
      <c r="C300" s="1">
        <v>4</v>
      </c>
      <c r="D300" s="5" t="s">
        <v>334</v>
      </c>
      <c r="E300" s="5">
        <v>155902933.17469999</v>
      </c>
      <c r="F300" s="5">
        <v>-4907596.13</v>
      </c>
      <c r="G300" s="5">
        <v>34444629.317900002</v>
      </c>
      <c r="H300" s="6">
        <f t="shared" si="29"/>
        <v>185439966.3626</v>
      </c>
      <c r="I300" s="12"/>
      <c r="J300" s="127"/>
      <c r="K300" s="130"/>
      <c r="L300" s="13">
        <v>11</v>
      </c>
      <c r="M300" s="5" t="s">
        <v>686</v>
      </c>
      <c r="N300" s="5">
        <v>177343995.33430001</v>
      </c>
      <c r="O300" s="5">
        <v>0</v>
      </c>
      <c r="P300" s="5">
        <v>40988333.8653</v>
      </c>
      <c r="Q300" s="6">
        <f t="shared" si="30"/>
        <v>218332329.19960001</v>
      </c>
    </row>
    <row r="301" spans="1:17" ht="24.95" customHeight="1">
      <c r="A301" s="132"/>
      <c r="B301" s="130"/>
      <c r="C301" s="1">
        <v>5</v>
      </c>
      <c r="D301" s="5" t="s">
        <v>335</v>
      </c>
      <c r="E301" s="5">
        <v>151636939.06079999</v>
      </c>
      <c r="F301" s="5">
        <v>-4907596.13</v>
      </c>
      <c r="G301" s="5">
        <v>36388747.087399997</v>
      </c>
      <c r="H301" s="6">
        <f t="shared" si="29"/>
        <v>183118090.01819998</v>
      </c>
      <c r="I301" s="12"/>
      <c r="J301" s="127"/>
      <c r="K301" s="130"/>
      <c r="L301" s="13">
        <v>12</v>
      </c>
      <c r="M301" s="5" t="s">
        <v>687</v>
      </c>
      <c r="N301" s="5">
        <v>119397259.02240001</v>
      </c>
      <c r="O301" s="5">
        <v>0</v>
      </c>
      <c r="P301" s="5">
        <v>27699683.077300001</v>
      </c>
      <c r="Q301" s="6">
        <f t="shared" si="30"/>
        <v>147096942.0997</v>
      </c>
    </row>
    <row r="302" spans="1:17" ht="24.95" customHeight="1">
      <c r="A302" s="132"/>
      <c r="B302" s="130"/>
      <c r="C302" s="1">
        <v>6</v>
      </c>
      <c r="D302" s="5" t="s">
        <v>37</v>
      </c>
      <c r="E302" s="5">
        <v>165113364.3436</v>
      </c>
      <c r="F302" s="5">
        <v>-4907596.13</v>
      </c>
      <c r="G302" s="5">
        <v>38535773.781400003</v>
      </c>
      <c r="H302" s="6">
        <f t="shared" si="29"/>
        <v>198741541.995</v>
      </c>
      <c r="I302" s="12"/>
      <c r="J302" s="127"/>
      <c r="K302" s="130"/>
      <c r="L302" s="13">
        <v>13</v>
      </c>
      <c r="M302" s="5" t="s">
        <v>688</v>
      </c>
      <c r="N302" s="5">
        <v>159397651.18079999</v>
      </c>
      <c r="O302" s="5">
        <v>0</v>
      </c>
      <c r="P302" s="5">
        <v>34042201.629299998</v>
      </c>
      <c r="Q302" s="6">
        <f t="shared" si="30"/>
        <v>193439852.81009999</v>
      </c>
    </row>
    <row r="303" spans="1:17" ht="24.95" customHeight="1">
      <c r="A303" s="132"/>
      <c r="B303" s="130"/>
      <c r="C303" s="1">
        <v>7</v>
      </c>
      <c r="D303" s="5" t="s">
        <v>336</v>
      </c>
      <c r="E303" s="5">
        <v>129464135.31559999</v>
      </c>
      <c r="F303" s="5">
        <v>-4907596.13</v>
      </c>
      <c r="G303" s="5">
        <v>30583910.2744</v>
      </c>
      <c r="H303" s="6">
        <f t="shared" si="29"/>
        <v>155140449.46000001</v>
      </c>
      <c r="I303" s="12"/>
      <c r="J303" s="127"/>
      <c r="K303" s="130"/>
      <c r="L303" s="13">
        <v>14</v>
      </c>
      <c r="M303" s="5" t="s">
        <v>689</v>
      </c>
      <c r="N303" s="5">
        <v>159167109.46489999</v>
      </c>
      <c r="O303" s="5">
        <v>0</v>
      </c>
      <c r="P303" s="5">
        <v>34395004.812399998</v>
      </c>
      <c r="Q303" s="6">
        <f t="shared" si="30"/>
        <v>193562114.2773</v>
      </c>
    </row>
    <row r="304" spans="1:17" ht="24.95" customHeight="1">
      <c r="A304" s="132"/>
      <c r="B304" s="130"/>
      <c r="C304" s="1">
        <v>8</v>
      </c>
      <c r="D304" s="5" t="s">
        <v>337</v>
      </c>
      <c r="E304" s="5">
        <v>138874132.61050001</v>
      </c>
      <c r="F304" s="5">
        <v>-4907596.13</v>
      </c>
      <c r="G304" s="5">
        <v>33644565.348899998</v>
      </c>
      <c r="H304" s="6">
        <f t="shared" si="29"/>
        <v>167611101.8294</v>
      </c>
      <c r="I304" s="12"/>
      <c r="J304" s="127"/>
      <c r="K304" s="130"/>
      <c r="L304" s="13">
        <v>15</v>
      </c>
      <c r="M304" s="5" t="s">
        <v>690</v>
      </c>
      <c r="N304" s="5">
        <v>125785989.4209</v>
      </c>
      <c r="O304" s="5">
        <v>0</v>
      </c>
      <c r="P304" s="5">
        <v>29996940.417300001</v>
      </c>
      <c r="Q304" s="6">
        <f t="shared" si="30"/>
        <v>155782929.8382</v>
      </c>
    </row>
    <row r="305" spans="1:17" ht="24.95" customHeight="1">
      <c r="A305" s="132"/>
      <c r="B305" s="130"/>
      <c r="C305" s="1">
        <v>9</v>
      </c>
      <c r="D305" s="5" t="s">
        <v>338</v>
      </c>
      <c r="E305" s="5">
        <v>126609120.4596</v>
      </c>
      <c r="F305" s="5">
        <v>-4907596.13</v>
      </c>
      <c r="G305" s="5">
        <v>29802145.784000002</v>
      </c>
      <c r="H305" s="6">
        <f t="shared" si="29"/>
        <v>151503670.11360002</v>
      </c>
      <c r="I305" s="12"/>
      <c r="J305" s="127"/>
      <c r="K305" s="130"/>
      <c r="L305" s="13">
        <v>16</v>
      </c>
      <c r="M305" s="5" t="s">
        <v>691</v>
      </c>
      <c r="N305" s="5">
        <v>160274196.71970001</v>
      </c>
      <c r="O305" s="5">
        <v>0</v>
      </c>
      <c r="P305" s="5">
        <v>35140977.6756</v>
      </c>
      <c r="Q305" s="6">
        <f t="shared" si="30"/>
        <v>195415174.3953</v>
      </c>
    </row>
    <row r="306" spans="1:17" ht="24.95" customHeight="1">
      <c r="A306" s="132"/>
      <c r="B306" s="130"/>
      <c r="C306" s="1">
        <v>10</v>
      </c>
      <c r="D306" s="5" t="s">
        <v>339</v>
      </c>
      <c r="E306" s="5">
        <v>120072722.836</v>
      </c>
      <c r="F306" s="5">
        <v>-4907596.13</v>
      </c>
      <c r="G306" s="5">
        <v>30699291.178199999</v>
      </c>
      <c r="H306" s="6">
        <f t="shared" si="29"/>
        <v>145864417.88420001</v>
      </c>
      <c r="I306" s="12"/>
      <c r="J306" s="128"/>
      <c r="K306" s="131"/>
      <c r="L306" s="13">
        <v>17</v>
      </c>
      <c r="M306" s="5" t="s">
        <v>692</v>
      </c>
      <c r="N306" s="5">
        <v>170292047.4858</v>
      </c>
      <c r="O306" s="5">
        <v>0</v>
      </c>
      <c r="P306" s="5">
        <v>32025827.8303</v>
      </c>
      <c r="Q306" s="6">
        <f t="shared" si="30"/>
        <v>202317875.3161</v>
      </c>
    </row>
    <row r="307" spans="1:17" ht="24.95" customHeight="1">
      <c r="A307" s="132"/>
      <c r="B307" s="131"/>
      <c r="C307" s="1">
        <v>11</v>
      </c>
      <c r="D307" s="5" t="s">
        <v>340</v>
      </c>
      <c r="E307" s="5">
        <v>163879793.59299999</v>
      </c>
      <c r="F307" s="5">
        <v>-4907596.13</v>
      </c>
      <c r="G307" s="5">
        <v>37677851.166699998</v>
      </c>
      <c r="H307" s="6">
        <f t="shared" si="29"/>
        <v>196650048.62970001</v>
      </c>
      <c r="I307" s="12"/>
      <c r="J307" s="19"/>
      <c r="K307" s="119" t="s">
        <v>841</v>
      </c>
      <c r="L307" s="120"/>
      <c r="M307" s="121"/>
      <c r="N307" s="15">
        <f>SUM(N290:N306)</f>
        <v>2543560558.6082997</v>
      </c>
      <c r="O307" s="15">
        <f t="shared" ref="O307:P307" si="34">SUM(O290:O306)</f>
        <v>0</v>
      </c>
      <c r="P307" s="15">
        <f t="shared" si="34"/>
        <v>573339735.69990003</v>
      </c>
      <c r="Q307" s="8">
        <f t="shared" si="30"/>
        <v>3116900294.3081999</v>
      </c>
    </row>
    <row r="308" spans="1:17" ht="24.95" customHeight="1">
      <c r="A308" s="1"/>
      <c r="B308" s="119" t="s">
        <v>825</v>
      </c>
      <c r="C308" s="120"/>
      <c r="D308" s="121"/>
      <c r="E308" s="15">
        <f>SUM(E297:E307)</f>
        <v>1632534687.1138</v>
      </c>
      <c r="F308" s="15">
        <f t="shared" ref="F308:G308" si="35">SUM(F297:F307)</f>
        <v>-53983557.430000007</v>
      </c>
      <c r="G308" s="15">
        <f t="shared" si="35"/>
        <v>383922539.06169999</v>
      </c>
      <c r="H308" s="8">
        <f t="shared" si="29"/>
        <v>1962473668.7455001</v>
      </c>
      <c r="I308" s="12"/>
      <c r="J308" s="126">
        <v>32</v>
      </c>
      <c r="K308" s="129" t="s">
        <v>54</v>
      </c>
      <c r="L308" s="13">
        <v>1</v>
      </c>
      <c r="M308" s="5" t="s">
        <v>693</v>
      </c>
      <c r="N308" s="5">
        <v>113304933.12549999</v>
      </c>
      <c r="O308" s="5">
        <v>0</v>
      </c>
      <c r="P308" s="5">
        <v>39439000.582199998</v>
      </c>
      <c r="Q308" s="6">
        <f t="shared" si="30"/>
        <v>152743933.70769998</v>
      </c>
    </row>
    <row r="309" spans="1:17" ht="24.95" customHeight="1">
      <c r="A309" s="132">
        <v>16</v>
      </c>
      <c r="B309" s="129" t="s">
        <v>38</v>
      </c>
      <c r="C309" s="1">
        <v>1</v>
      </c>
      <c r="D309" s="5" t="s">
        <v>341</v>
      </c>
      <c r="E309" s="5">
        <v>128104207.8369</v>
      </c>
      <c r="F309" s="5">
        <v>0</v>
      </c>
      <c r="G309" s="5">
        <v>34024937.773500003</v>
      </c>
      <c r="H309" s="6">
        <f t="shared" si="29"/>
        <v>162129145.61039999</v>
      </c>
      <c r="I309" s="12"/>
      <c r="J309" s="127"/>
      <c r="K309" s="130"/>
      <c r="L309" s="13">
        <v>2</v>
      </c>
      <c r="M309" s="5" t="s">
        <v>694</v>
      </c>
      <c r="N309" s="5">
        <v>141565714.39230001</v>
      </c>
      <c r="O309" s="5">
        <v>0</v>
      </c>
      <c r="P309" s="5">
        <v>45001369.303599998</v>
      </c>
      <c r="Q309" s="6">
        <f t="shared" si="30"/>
        <v>186567083.69590002</v>
      </c>
    </row>
    <row r="310" spans="1:17" ht="24.95" customHeight="1">
      <c r="A310" s="132"/>
      <c r="B310" s="130"/>
      <c r="C310" s="1">
        <v>2</v>
      </c>
      <c r="D310" s="5" t="s">
        <v>342</v>
      </c>
      <c r="E310" s="5">
        <v>120552516.84540001</v>
      </c>
      <c r="F310" s="5">
        <v>0</v>
      </c>
      <c r="G310" s="5">
        <v>32359819.7753</v>
      </c>
      <c r="H310" s="6">
        <f t="shared" si="29"/>
        <v>152912336.6207</v>
      </c>
      <c r="I310" s="12"/>
      <c r="J310" s="127"/>
      <c r="K310" s="130"/>
      <c r="L310" s="13">
        <v>3</v>
      </c>
      <c r="M310" s="5" t="s">
        <v>695</v>
      </c>
      <c r="N310" s="5">
        <v>130411717.4383</v>
      </c>
      <c r="O310" s="5">
        <v>0</v>
      </c>
      <c r="P310" s="5">
        <v>38716373.0097</v>
      </c>
      <c r="Q310" s="6">
        <f t="shared" si="30"/>
        <v>169128090.44800001</v>
      </c>
    </row>
    <row r="311" spans="1:17" ht="24.95" customHeight="1">
      <c r="A311" s="132"/>
      <c r="B311" s="130"/>
      <c r="C311" s="1">
        <v>3</v>
      </c>
      <c r="D311" s="5" t="s">
        <v>343</v>
      </c>
      <c r="E311" s="5">
        <v>110750340.80140001</v>
      </c>
      <c r="F311" s="5">
        <v>0</v>
      </c>
      <c r="G311" s="5">
        <v>29670671.027600002</v>
      </c>
      <c r="H311" s="6">
        <f t="shared" si="29"/>
        <v>140421011.829</v>
      </c>
      <c r="I311" s="12"/>
      <c r="J311" s="127"/>
      <c r="K311" s="130"/>
      <c r="L311" s="13">
        <v>4</v>
      </c>
      <c r="M311" s="5" t="s">
        <v>696</v>
      </c>
      <c r="N311" s="5">
        <v>139211895.41949999</v>
      </c>
      <c r="O311" s="5">
        <v>0</v>
      </c>
      <c r="P311" s="5">
        <v>42416837.060400002</v>
      </c>
      <c r="Q311" s="6">
        <f t="shared" si="30"/>
        <v>181628732.4799</v>
      </c>
    </row>
    <row r="312" spans="1:17" ht="24.95" customHeight="1">
      <c r="A312" s="132"/>
      <c r="B312" s="130"/>
      <c r="C312" s="1">
        <v>4</v>
      </c>
      <c r="D312" s="5" t="s">
        <v>344</v>
      </c>
      <c r="E312" s="5">
        <v>117791530.8697</v>
      </c>
      <c r="F312" s="5">
        <v>0</v>
      </c>
      <c r="G312" s="5">
        <v>32002643.555</v>
      </c>
      <c r="H312" s="6">
        <f t="shared" si="29"/>
        <v>149794174.42469999</v>
      </c>
      <c r="I312" s="12"/>
      <c r="J312" s="127"/>
      <c r="K312" s="130"/>
      <c r="L312" s="13">
        <v>5</v>
      </c>
      <c r="M312" s="5" t="s">
        <v>697</v>
      </c>
      <c r="N312" s="5">
        <v>129223467.2157</v>
      </c>
      <c r="O312" s="5">
        <v>0</v>
      </c>
      <c r="P312" s="5">
        <v>43028456.766400002</v>
      </c>
      <c r="Q312" s="6">
        <f t="shared" si="30"/>
        <v>172251923.98210001</v>
      </c>
    </row>
    <row r="313" spans="1:17" ht="24.95" customHeight="1">
      <c r="A313" s="132"/>
      <c r="B313" s="130"/>
      <c r="C313" s="1">
        <v>5</v>
      </c>
      <c r="D313" s="5" t="s">
        <v>345</v>
      </c>
      <c r="E313" s="5">
        <v>126308601.72939999</v>
      </c>
      <c r="F313" s="5">
        <v>0</v>
      </c>
      <c r="G313" s="5">
        <v>31519120.199299999</v>
      </c>
      <c r="H313" s="6">
        <f t="shared" si="29"/>
        <v>157827721.9287</v>
      </c>
      <c r="I313" s="12"/>
      <c r="J313" s="127"/>
      <c r="K313" s="130"/>
      <c r="L313" s="13">
        <v>6</v>
      </c>
      <c r="M313" s="5" t="s">
        <v>698</v>
      </c>
      <c r="N313" s="5">
        <v>129201874.19059999</v>
      </c>
      <c r="O313" s="5">
        <v>0</v>
      </c>
      <c r="P313" s="5">
        <v>42709426.885700002</v>
      </c>
      <c r="Q313" s="6">
        <f t="shared" si="30"/>
        <v>171911301.0763</v>
      </c>
    </row>
    <row r="314" spans="1:17" ht="24.95" customHeight="1">
      <c r="A314" s="132"/>
      <c r="B314" s="130"/>
      <c r="C314" s="1">
        <v>6</v>
      </c>
      <c r="D314" s="5" t="s">
        <v>346</v>
      </c>
      <c r="E314" s="5">
        <v>126731542.7006</v>
      </c>
      <c r="F314" s="5">
        <v>0</v>
      </c>
      <c r="G314" s="5">
        <v>31618219.949299999</v>
      </c>
      <c r="H314" s="6">
        <f t="shared" si="29"/>
        <v>158349762.64989999</v>
      </c>
      <c r="I314" s="12"/>
      <c r="J314" s="127"/>
      <c r="K314" s="130"/>
      <c r="L314" s="13">
        <v>7</v>
      </c>
      <c r="M314" s="5" t="s">
        <v>699</v>
      </c>
      <c r="N314" s="5">
        <v>140025267.5399</v>
      </c>
      <c r="O314" s="5">
        <v>0</v>
      </c>
      <c r="P314" s="5">
        <v>45024781.871799998</v>
      </c>
      <c r="Q314" s="6">
        <f t="shared" si="30"/>
        <v>185050049.41170001</v>
      </c>
    </row>
    <row r="315" spans="1:17" ht="24.95" customHeight="1">
      <c r="A315" s="132"/>
      <c r="B315" s="130"/>
      <c r="C315" s="1">
        <v>7</v>
      </c>
      <c r="D315" s="5" t="s">
        <v>347</v>
      </c>
      <c r="E315" s="5">
        <v>113431414.8048</v>
      </c>
      <c r="F315" s="5">
        <v>0</v>
      </c>
      <c r="G315" s="5">
        <v>28985315.1873</v>
      </c>
      <c r="H315" s="6">
        <f t="shared" si="29"/>
        <v>142416729.9921</v>
      </c>
      <c r="I315" s="12"/>
      <c r="J315" s="127"/>
      <c r="K315" s="130"/>
      <c r="L315" s="13">
        <v>8</v>
      </c>
      <c r="M315" s="5" t="s">
        <v>700</v>
      </c>
      <c r="N315" s="5">
        <v>135657996.87909999</v>
      </c>
      <c r="O315" s="5">
        <v>0</v>
      </c>
      <c r="P315" s="5">
        <v>41062877.476000004</v>
      </c>
      <c r="Q315" s="6">
        <f t="shared" si="30"/>
        <v>176720874.35510001</v>
      </c>
    </row>
    <row r="316" spans="1:17" ht="24.95" customHeight="1">
      <c r="A316" s="132"/>
      <c r="B316" s="130"/>
      <c r="C316" s="1">
        <v>8</v>
      </c>
      <c r="D316" s="5" t="s">
        <v>348</v>
      </c>
      <c r="E316" s="5">
        <v>120147361.0055</v>
      </c>
      <c r="F316" s="5">
        <v>0</v>
      </c>
      <c r="G316" s="5">
        <v>30907567.7709</v>
      </c>
      <c r="H316" s="6">
        <f t="shared" si="29"/>
        <v>151054928.7764</v>
      </c>
      <c r="I316" s="12"/>
      <c r="J316" s="127"/>
      <c r="K316" s="130"/>
      <c r="L316" s="13">
        <v>9</v>
      </c>
      <c r="M316" s="5" t="s">
        <v>701</v>
      </c>
      <c r="N316" s="5">
        <v>129394222.25300001</v>
      </c>
      <c r="O316" s="5">
        <v>0</v>
      </c>
      <c r="P316" s="5">
        <v>41804073.637100004</v>
      </c>
      <c r="Q316" s="6">
        <f t="shared" si="30"/>
        <v>171198295.8901</v>
      </c>
    </row>
    <row r="317" spans="1:17" ht="24.95" customHeight="1">
      <c r="A317" s="132"/>
      <c r="B317" s="130"/>
      <c r="C317" s="1">
        <v>9</v>
      </c>
      <c r="D317" s="5" t="s">
        <v>349</v>
      </c>
      <c r="E317" s="5">
        <v>135175498.32460001</v>
      </c>
      <c r="F317" s="5">
        <v>0</v>
      </c>
      <c r="G317" s="5">
        <v>34232421.567699999</v>
      </c>
      <c r="H317" s="6">
        <f t="shared" si="29"/>
        <v>169407919.89230001</v>
      </c>
      <c r="I317" s="12"/>
      <c r="J317" s="127"/>
      <c r="K317" s="130"/>
      <c r="L317" s="13">
        <v>10</v>
      </c>
      <c r="M317" s="5" t="s">
        <v>702</v>
      </c>
      <c r="N317" s="5">
        <v>151735551.18700001</v>
      </c>
      <c r="O317" s="5">
        <v>0</v>
      </c>
      <c r="P317" s="5">
        <v>45003320.351000004</v>
      </c>
      <c r="Q317" s="6">
        <f t="shared" si="30"/>
        <v>196738871.53800002</v>
      </c>
    </row>
    <row r="318" spans="1:17" ht="24.95" customHeight="1">
      <c r="A318" s="132"/>
      <c r="B318" s="130"/>
      <c r="C318" s="1">
        <v>10</v>
      </c>
      <c r="D318" s="5" t="s">
        <v>350</v>
      </c>
      <c r="E318" s="5">
        <v>119476221.88770001</v>
      </c>
      <c r="F318" s="5">
        <v>0</v>
      </c>
      <c r="G318" s="5">
        <v>31926956.373300001</v>
      </c>
      <c r="H318" s="6">
        <f t="shared" si="29"/>
        <v>151403178.26100001</v>
      </c>
      <c r="I318" s="12"/>
      <c r="J318" s="127"/>
      <c r="K318" s="130"/>
      <c r="L318" s="13">
        <v>11</v>
      </c>
      <c r="M318" s="5" t="s">
        <v>703</v>
      </c>
      <c r="N318" s="5">
        <v>135135726.08759999</v>
      </c>
      <c r="O318" s="5">
        <v>0</v>
      </c>
      <c r="P318" s="5">
        <v>43615654.741599999</v>
      </c>
      <c r="Q318" s="6">
        <f t="shared" si="30"/>
        <v>178751380.8292</v>
      </c>
    </row>
    <row r="319" spans="1:17" ht="24.95" customHeight="1">
      <c r="A319" s="132"/>
      <c r="B319" s="130"/>
      <c r="C319" s="1">
        <v>11</v>
      </c>
      <c r="D319" s="5" t="s">
        <v>351</v>
      </c>
      <c r="E319" s="5">
        <v>147368905.34099999</v>
      </c>
      <c r="F319" s="5">
        <v>0</v>
      </c>
      <c r="G319" s="5">
        <v>36844066.6413</v>
      </c>
      <c r="H319" s="6">
        <f t="shared" si="29"/>
        <v>184212971.98229998</v>
      </c>
      <c r="I319" s="12"/>
      <c r="J319" s="127"/>
      <c r="K319" s="130"/>
      <c r="L319" s="13">
        <v>12</v>
      </c>
      <c r="M319" s="5" t="s">
        <v>704</v>
      </c>
      <c r="N319" s="5">
        <v>129336482.4365</v>
      </c>
      <c r="O319" s="5">
        <v>0</v>
      </c>
      <c r="P319" s="5">
        <v>40984970.137000002</v>
      </c>
      <c r="Q319" s="6">
        <f t="shared" si="30"/>
        <v>170321452.57350001</v>
      </c>
    </row>
    <row r="320" spans="1:17" ht="24.95" customHeight="1">
      <c r="A320" s="132"/>
      <c r="B320" s="130"/>
      <c r="C320" s="1">
        <v>12</v>
      </c>
      <c r="D320" s="5" t="s">
        <v>352</v>
      </c>
      <c r="E320" s="5">
        <v>125159730.88959999</v>
      </c>
      <c r="F320" s="5">
        <v>0</v>
      </c>
      <c r="G320" s="5">
        <v>31621785.656500001</v>
      </c>
      <c r="H320" s="6">
        <f t="shared" si="29"/>
        <v>156781516.54609999</v>
      </c>
      <c r="I320" s="12"/>
      <c r="J320" s="127"/>
      <c r="K320" s="130"/>
      <c r="L320" s="13">
        <v>13</v>
      </c>
      <c r="M320" s="5" t="s">
        <v>705</v>
      </c>
      <c r="N320" s="5">
        <v>153544885.1169</v>
      </c>
      <c r="O320" s="5">
        <v>0</v>
      </c>
      <c r="P320" s="5">
        <v>48014862.854099996</v>
      </c>
      <c r="Q320" s="6">
        <f t="shared" si="30"/>
        <v>201559747.97099999</v>
      </c>
    </row>
    <row r="321" spans="1:17" ht="24.95" customHeight="1">
      <c r="A321" s="132"/>
      <c r="B321" s="130"/>
      <c r="C321" s="1">
        <v>13</v>
      </c>
      <c r="D321" s="5" t="s">
        <v>353</v>
      </c>
      <c r="E321" s="5">
        <v>113066060.3204</v>
      </c>
      <c r="F321" s="5">
        <v>0</v>
      </c>
      <c r="G321" s="5">
        <v>30624598.6274</v>
      </c>
      <c r="H321" s="6">
        <f t="shared" si="29"/>
        <v>143690658.94780001</v>
      </c>
      <c r="I321" s="12"/>
      <c r="J321" s="127"/>
      <c r="K321" s="130"/>
      <c r="L321" s="13">
        <v>14</v>
      </c>
      <c r="M321" s="5" t="s">
        <v>706</v>
      </c>
      <c r="N321" s="5">
        <v>188032364.9725</v>
      </c>
      <c r="O321" s="5">
        <v>0</v>
      </c>
      <c r="P321" s="5">
        <v>59490519.710299999</v>
      </c>
      <c r="Q321" s="6">
        <f t="shared" si="30"/>
        <v>247522884.68279999</v>
      </c>
    </row>
    <row r="322" spans="1:17" ht="24.95" customHeight="1">
      <c r="A322" s="132"/>
      <c r="B322" s="130"/>
      <c r="C322" s="1">
        <v>14</v>
      </c>
      <c r="D322" s="5" t="s">
        <v>354</v>
      </c>
      <c r="E322" s="5">
        <v>110031693.1573</v>
      </c>
      <c r="F322" s="5">
        <v>0</v>
      </c>
      <c r="G322" s="5">
        <v>29505235.6677</v>
      </c>
      <c r="H322" s="6">
        <f t="shared" si="29"/>
        <v>139536928.82499999</v>
      </c>
      <c r="I322" s="12"/>
      <c r="J322" s="127"/>
      <c r="K322" s="130"/>
      <c r="L322" s="13">
        <v>15</v>
      </c>
      <c r="M322" s="5" t="s">
        <v>707</v>
      </c>
      <c r="N322" s="5">
        <v>151806667.06569999</v>
      </c>
      <c r="O322" s="5">
        <v>0</v>
      </c>
      <c r="P322" s="5">
        <v>47259403.864200003</v>
      </c>
      <c r="Q322" s="6">
        <f t="shared" si="30"/>
        <v>199066070.92989999</v>
      </c>
    </row>
    <row r="323" spans="1:17" ht="24.95" customHeight="1">
      <c r="A323" s="132"/>
      <c r="B323" s="130"/>
      <c r="C323" s="1">
        <v>15</v>
      </c>
      <c r="D323" s="5" t="s">
        <v>355</v>
      </c>
      <c r="E323" s="5">
        <v>98020796.817900002</v>
      </c>
      <c r="F323" s="5">
        <v>0</v>
      </c>
      <c r="G323" s="5">
        <v>26254387.115200002</v>
      </c>
      <c r="H323" s="6">
        <f t="shared" si="29"/>
        <v>124275183.9331</v>
      </c>
      <c r="I323" s="12"/>
      <c r="J323" s="127"/>
      <c r="K323" s="130"/>
      <c r="L323" s="13">
        <v>16</v>
      </c>
      <c r="M323" s="5" t="s">
        <v>708</v>
      </c>
      <c r="N323" s="5">
        <v>153186237.55399999</v>
      </c>
      <c r="O323" s="5">
        <v>0</v>
      </c>
      <c r="P323" s="5">
        <v>47328161.4639</v>
      </c>
      <c r="Q323" s="6">
        <f t="shared" si="30"/>
        <v>200514399.01789999</v>
      </c>
    </row>
    <row r="324" spans="1:17" ht="24.95" customHeight="1">
      <c r="A324" s="132"/>
      <c r="B324" s="130"/>
      <c r="C324" s="1">
        <v>16</v>
      </c>
      <c r="D324" s="5" t="s">
        <v>356</v>
      </c>
      <c r="E324" s="5">
        <v>106253263.5544</v>
      </c>
      <c r="F324" s="5">
        <v>0</v>
      </c>
      <c r="G324" s="5">
        <v>28808375.375700001</v>
      </c>
      <c r="H324" s="6">
        <f t="shared" si="29"/>
        <v>135061638.93009999</v>
      </c>
      <c r="I324" s="12"/>
      <c r="J324" s="127"/>
      <c r="K324" s="130"/>
      <c r="L324" s="13">
        <v>17</v>
      </c>
      <c r="M324" s="5" t="s">
        <v>709</v>
      </c>
      <c r="N324" s="5">
        <v>105245787.6813</v>
      </c>
      <c r="O324" s="5">
        <v>0</v>
      </c>
      <c r="P324" s="5">
        <v>33245165.293900002</v>
      </c>
      <c r="Q324" s="6">
        <f t="shared" si="30"/>
        <v>138490952.9752</v>
      </c>
    </row>
    <row r="325" spans="1:17" ht="24.95" customHeight="1">
      <c r="A325" s="132"/>
      <c r="B325" s="130"/>
      <c r="C325" s="1">
        <v>17</v>
      </c>
      <c r="D325" s="5" t="s">
        <v>357</v>
      </c>
      <c r="E325" s="5">
        <v>124737520.0784</v>
      </c>
      <c r="F325" s="5">
        <v>0</v>
      </c>
      <c r="G325" s="5">
        <v>30483181.3332</v>
      </c>
      <c r="H325" s="6">
        <f t="shared" si="29"/>
        <v>155220701.41159999</v>
      </c>
      <c r="I325" s="12"/>
      <c r="J325" s="127"/>
      <c r="K325" s="130"/>
      <c r="L325" s="13">
        <v>18</v>
      </c>
      <c r="M325" s="5" t="s">
        <v>710</v>
      </c>
      <c r="N325" s="5">
        <v>129505391.2941</v>
      </c>
      <c r="O325" s="5">
        <v>0</v>
      </c>
      <c r="P325" s="5">
        <v>43158033.221500002</v>
      </c>
      <c r="Q325" s="6">
        <f t="shared" si="30"/>
        <v>172663424.5156</v>
      </c>
    </row>
    <row r="326" spans="1:17" ht="24.95" customHeight="1">
      <c r="A326" s="132"/>
      <c r="B326" s="130"/>
      <c r="C326" s="1">
        <v>18</v>
      </c>
      <c r="D326" s="5" t="s">
        <v>358</v>
      </c>
      <c r="E326" s="5">
        <v>135013687.5395</v>
      </c>
      <c r="F326" s="5">
        <v>0</v>
      </c>
      <c r="G326" s="5">
        <v>33142660.705699999</v>
      </c>
      <c r="H326" s="6">
        <f t="shared" si="29"/>
        <v>168156348.24520001</v>
      </c>
      <c r="I326" s="12"/>
      <c r="J326" s="127"/>
      <c r="K326" s="130"/>
      <c r="L326" s="13">
        <v>19</v>
      </c>
      <c r="M326" s="5" t="s">
        <v>711</v>
      </c>
      <c r="N326" s="5">
        <v>102645791.5341</v>
      </c>
      <c r="O326" s="5">
        <v>0</v>
      </c>
      <c r="P326" s="5">
        <v>34973053.194799997</v>
      </c>
      <c r="Q326" s="6">
        <f t="shared" si="30"/>
        <v>137618844.72889999</v>
      </c>
    </row>
    <row r="327" spans="1:17" ht="24.95" customHeight="1">
      <c r="A327" s="132"/>
      <c r="B327" s="130"/>
      <c r="C327" s="1">
        <v>19</v>
      </c>
      <c r="D327" s="5" t="s">
        <v>359</v>
      </c>
      <c r="E327" s="5">
        <v>118291746.5182</v>
      </c>
      <c r="F327" s="5">
        <v>0</v>
      </c>
      <c r="G327" s="5">
        <v>29758535.435899999</v>
      </c>
      <c r="H327" s="6">
        <f t="shared" si="29"/>
        <v>148050281.95409998</v>
      </c>
      <c r="I327" s="12"/>
      <c r="J327" s="127"/>
      <c r="K327" s="130"/>
      <c r="L327" s="13">
        <v>20</v>
      </c>
      <c r="M327" s="5" t="s">
        <v>712</v>
      </c>
      <c r="N327" s="5">
        <v>111028811.62289999</v>
      </c>
      <c r="O327" s="5">
        <v>0</v>
      </c>
      <c r="P327" s="5">
        <v>38413960.670299999</v>
      </c>
      <c r="Q327" s="6">
        <f t="shared" si="30"/>
        <v>149442772.29319999</v>
      </c>
    </row>
    <row r="328" spans="1:17" ht="24.95" customHeight="1">
      <c r="A328" s="132"/>
      <c r="B328" s="130"/>
      <c r="C328" s="1">
        <v>20</v>
      </c>
      <c r="D328" s="5" t="s">
        <v>360</v>
      </c>
      <c r="E328" s="5">
        <v>105089826.3712</v>
      </c>
      <c r="F328" s="5">
        <v>0</v>
      </c>
      <c r="G328" s="5">
        <v>27539050.879900001</v>
      </c>
      <c r="H328" s="6">
        <f t="shared" si="29"/>
        <v>132628877.2511</v>
      </c>
      <c r="I328" s="12"/>
      <c r="J328" s="127"/>
      <c r="K328" s="130"/>
      <c r="L328" s="13">
        <v>21</v>
      </c>
      <c r="M328" s="5" t="s">
        <v>713</v>
      </c>
      <c r="N328" s="5">
        <v>114672553.8388</v>
      </c>
      <c r="O328" s="5">
        <v>0</v>
      </c>
      <c r="P328" s="5">
        <v>36474754.157899998</v>
      </c>
      <c r="Q328" s="6">
        <f t="shared" si="30"/>
        <v>151147307.99669999</v>
      </c>
    </row>
    <row r="329" spans="1:17" ht="24.95" customHeight="1">
      <c r="A329" s="132"/>
      <c r="B329" s="130"/>
      <c r="C329" s="1">
        <v>21</v>
      </c>
      <c r="D329" s="5" t="s">
        <v>361</v>
      </c>
      <c r="E329" s="5">
        <v>115584368.4157</v>
      </c>
      <c r="F329" s="5">
        <v>0</v>
      </c>
      <c r="G329" s="5">
        <v>30463603.582199998</v>
      </c>
      <c r="H329" s="6">
        <f t="shared" ref="H329:H392" si="36">E329+F329+G329</f>
        <v>146047971.99790001</v>
      </c>
      <c r="I329" s="12"/>
      <c r="J329" s="127"/>
      <c r="K329" s="130"/>
      <c r="L329" s="13">
        <v>22</v>
      </c>
      <c r="M329" s="5" t="s">
        <v>714</v>
      </c>
      <c r="N329" s="5">
        <v>212961821.6886</v>
      </c>
      <c r="O329" s="5">
        <v>0</v>
      </c>
      <c r="P329" s="5">
        <v>64625541.784199998</v>
      </c>
      <c r="Q329" s="6">
        <f t="shared" ref="Q329:Q392" si="37">SUM(N329:P329)</f>
        <v>277587363.47280002</v>
      </c>
    </row>
    <row r="330" spans="1:17" ht="24.95" customHeight="1">
      <c r="A330" s="132"/>
      <c r="B330" s="130"/>
      <c r="C330" s="1">
        <v>22</v>
      </c>
      <c r="D330" s="5" t="s">
        <v>362</v>
      </c>
      <c r="E330" s="5">
        <v>112438521.58220001</v>
      </c>
      <c r="F330" s="5">
        <v>0</v>
      </c>
      <c r="G330" s="5">
        <v>28935462.5636</v>
      </c>
      <c r="H330" s="6">
        <f t="shared" si="36"/>
        <v>141373984.14579999</v>
      </c>
      <c r="I330" s="12"/>
      <c r="J330" s="128"/>
      <c r="K330" s="131"/>
      <c r="L330" s="13">
        <v>23</v>
      </c>
      <c r="M330" s="5" t="s">
        <v>715</v>
      </c>
      <c r="N330" s="5">
        <v>126049158.9725</v>
      </c>
      <c r="O330" s="5">
        <v>0</v>
      </c>
      <c r="P330" s="5">
        <v>36145767.207999997</v>
      </c>
      <c r="Q330" s="6">
        <f t="shared" si="37"/>
        <v>162194926.1805</v>
      </c>
    </row>
    <row r="331" spans="1:17" ht="24.95" customHeight="1">
      <c r="A331" s="132"/>
      <c r="B331" s="130"/>
      <c r="C331" s="1">
        <v>23</v>
      </c>
      <c r="D331" s="5" t="s">
        <v>363</v>
      </c>
      <c r="E331" s="5">
        <v>108757065.93430001</v>
      </c>
      <c r="F331" s="5">
        <v>0</v>
      </c>
      <c r="G331" s="5">
        <v>28385065.377999999</v>
      </c>
      <c r="H331" s="6">
        <f t="shared" si="36"/>
        <v>137142131.3123</v>
      </c>
      <c r="I331" s="12"/>
      <c r="J331" s="19"/>
      <c r="K331" s="119" t="s">
        <v>842</v>
      </c>
      <c r="L331" s="120"/>
      <c r="M331" s="121"/>
      <c r="N331" s="15">
        <f>SUM(N308:N330)</f>
        <v>3152884319.5064001</v>
      </c>
      <c r="O331" s="15">
        <f t="shared" ref="O331:P331" si="38">SUM(O308:O330)</f>
        <v>0</v>
      </c>
      <c r="P331" s="15">
        <f t="shared" si="38"/>
        <v>997936365.24559999</v>
      </c>
      <c r="Q331" s="8">
        <f t="shared" si="37"/>
        <v>4150820684.7519999</v>
      </c>
    </row>
    <row r="332" spans="1:17" ht="24.95" customHeight="1">
      <c r="A332" s="132"/>
      <c r="B332" s="130"/>
      <c r="C332" s="1">
        <v>24</v>
      </c>
      <c r="D332" s="5" t="s">
        <v>364</v>
      </c>
      <c r="E332" s="5">
        <v>112507752.7675</v>
      </c>
      <c r="F332" s="5">
        <v>0</v>
      </c>
      <c r="G332" s="5">
        <v>28766528.773899999</v>
      </c>
      <c r="H332" s="6">
        <f t="shared" si="36"/>
        <v>141274281.54139999</v>
      </c>
      <c r="I332" s="12"/>
      <c r="J332" s="126">
        <v>33</v>
      </c>
      <c r="K332" s="129" t="s">
        <v>55</v>
      </c>
      <c r="L332" s="13">
        <v>1</v>
      </c>
      <c r="M332" s="5" t="s">
        <v>716</v>
      </c>
      <c r="N332" s="5">
        <v>118097100.15970001</v>
      </c>
      <c r="O332" s="5">
        <v>-1564740.79</v>
      </c>
      <c r="P332" s="5">
        <v>27554369.144900002</v>
      </c>
      <c r="Q332" s="6">
        <f t="shared" si="37"/>
        <v>144086728.51460001</v>
      </c>
    </row>
    <row r="333" spans="1:17" ht="24.95" customHeight="1">
      <c r="A333" s="132"/>
      <c r="B333" s="130"/>
      <c r="C333" s="1">
        <v>25</v>
      </c>
      <c r="D333" s="5" t="s">
        <v>365</v>
      </c>
      <c r="E333" s="5">
        <v>113538084.95720001</v>
      </c>
      <c r="F333" s="5">
        <v>0</v>
      </c>
      <c r="G333" s="5">
        <v>29420533.301600002</v>
      </c>
      <c r="H333" s="6">
        <f t="shared" si="36"/>
        <v>142958618.2588</v>
      </c>
      <c r="I333" s="12"/>
      <c r="J333" s="127"/>
      <c r="K333" s="130"/>
      <c r="L333" s="13">
        <v>2</v>
      </c>
      <c r="M333" s="5" t="s">
        <v>717</v>
      </c>
      <c r="N333" s="5">
        <v>134434071.59040001</v>
      </c>
      <c r="O333" s="5">
        <v>-1564740.79</v>
      </c>
      <c r="P333" s="5">
        <v>32289291.956799999</v>
      </c>
      <c r="Q333" s="6">
        <f t="shared" si="37"/>
        <v>165158622.7572</v>
      </c>
    </row>
    <row r="334" spans="1:17" ht="24.95" customHeight="1">
      <c r="A334" s="132"/>
      <c r="B334" s="130"/>
      <c r="C334" s="1">
        <v>26</v>
      </c>
      <c r="D334" s="5" t="s">
        <v>366</v>
      </c>
      <c r="E334" s="5">
        <v>120785222.79979999</v>
      </c>
      <c r="F334" s="5">
        <v>0</v>
      </c>
      <c r="G334" s="5">
        <v>32662097.559799999</v>
      </c>
      <c r="H334" s="6">
        <f t="shared" si="36"/>
        <v>153447320.35960001</v>
      </c>
      <c r="I334" s="12"/>
      <c r="J334" s="127"/>
      <c r="K334" s="130"/>
      <c r="L334" s="13">
        <v>3</v>
      </c>
      <c r="M334" s="5" t="s">
        <v>876</v>
      </c>
      <c r="N334" s="5">
        <v>144875059.051</v>
      </c>
      <c r="O334" s="5">
        <v>-1564740.79</v>
      </c>
      <c r="P334" s="5">
        <v>33576983.208700001</v>
      </c>
      <c r="Q334" s="6">
        <f t="shared" si="37"/>
        <v>176887301.46970001</v>
      </c>
    </row>
    <row r="335" spans="1:17" ht="24.95" customHeight="1">
      <c r="A335" s="132"/>
      <c r="B335" s="131"/>
      <c r="C335" s="1">
        <v>27</v>
      </c>
      <c r="D335" s="5" t="s">
        <v>367</v>
      </c>
      <c r="E335" s="5">
        <v>108052606.1217</v>
      </c>
      <c r="F335" s="5">
        <v>0</v>
      </c>
      <c r="G335" s="5">
        <v>27540261.8748</v>
      </c>
      <c r="H335" s="6">
        <f t="shared" si="36"/>
        <v>135592867.99650002</v>
      </c>
      <c r="I335" s="12"/>
      <c r="J335" s="127"/>
      <c r="K335" s="130"/>
      <c r="L335" s="13">
        <v>4</v>
      </c>
      <c r="M335" s="5" t="s">
        <v>718</v>
      </c>
      <c r="N335" s="5">
        <v>157299879.45269999</v>
      </c>
      <c r="O335" s="5">
        <v>-1564740.79</v>
      </c>
      <c r="P335" s="5">
        <v>37191197.511</v>
      </c>
      <c r="Q335" s="6">
        <f t="shared" si="37"/>
        <v>192926336.1737</v>
      </c>
    </row>
    <row r="336" spans="1:17" ht="24.95" customHeight="1">
      <c r="A336" s="1"/>
      <c r="B336" s="119" t="s">
        <v>826</v>
      </c>
      <c r="C336" s="120"/>
      <c r="D336" s="121"/>
      <c r="E336" s="15">
        <f>SUM(E309:E335)</f>
        <v>3193166089.9723001</v>
      </c>
      <c r="F336" s="15">
        <f t="shared" ref="F336:G336" si="39">SUM(F309:F335)</f>
        <v>0</v>
      </c>
      <c r="G336" s="15">
        <f t="shared" si="39"/>
        <v>828003103.65159988</v>
      </c>
      <c r="H336" s="8">
        <f t="shared" si="36"/>
        <v>4021169193.6238999</v>
      </c>
      <c r="I336" s="12"/>
      <c r="J336" s="127"/>
      <c r="K336" s="130"/>
      <c r="L336" s="13">
        <v>5</v>
      </c>
      <c r="M336" s="5" t="s">
        <v>719</v>
      </c>
      <c r="N336" s="5">
        <v>147972769.773</v>
      </c>
      <c r="O336" s="5">
        <v>-1564740.79</v>
      </c>
      <c r="P336" s="5">
        <v>32752833.896499999</v>
      </c>
      <c r="Q336" s="6">
        <f t="shared" si="37"/>
        <v>179160862.8795</v>
      </c>
    </row>
    <row r="337" spans="1:17" ht="24.95" customHeight="1">
      <c r="A337" s="132">
        <v>17</v>
      </c>
      <c r="B337" s="129" t="s">
        <v>39</v>
      </c>
      <c r="C337" s="1">
        <v>1</v>
      </c>
      <c r="D337" s="5" t="s">
        <v>368</v>
      </c>
      <c r="E337" s="5">
        <v>112836978.5226</v>
      </c>
      <c r="F337" s="5">
        <v>0</v>
      </c>
      <c r="G337" s="5">
        <v>30452068.873100001</v>
      </c>
      <c r="H337" s="6">
        <f t="shared" si="36"/>
        <v>143289047.39570001</v>
      </c>
      <c r="I337" s="12"/>
      <c r="J337" s="127"/>
      <c r="K337" s="130"/>
      <c r="L337" s="13">
        <v>6</v>
      </c>
      <c r="M337" s="5" t="s">
        <v>720</v>
      </c>
      <c r="N337" s="5">
        <v>134080078.56910001</v>
      </c>
      <c r="O337" s="5">
        <v>-1564740.79</v>
      </c>
      <c r="P337" s="5">
        <v>26916376.660999998</v>
      </c>
      <c r="Q337" s="6">
        <f t="shared" si="37"/>
        <v>159431714.44010001</v>
      </c>
    </row>
    <row r="338" spans="1:17" ht="24.95" customHeight="1">
      <c r="A338" s="132"/>
      <c r="B338" s="130"/>
      <c r="C338" s="1">
        <v>2</v>
      </c>
      <c r="D338" s="5" t="s">
        <v>369</v>
      </c>
      <c r="E338" s="5">
        <v>133453562.1045</v>
      </c>
      <c r="F338" s="5">
        <v>0</v>
      </c>
      <c r="G338" s="5">
        <v>35571886.233199999</v>
      </c>
      <c r="H338" s="6">
        <f t="shared" si="36"/>
        <v>169025448.33770001</v>
      </c>
      <c r="I338" s="12"/>
      <c r="J338" s="127"/>
      <c r="K338" s="130"/>
      <c r="L338" s="13">
        <v>7</v>
      </c>
      <c r="M338" s="5" t="s">
        <v>721</v>
      </c>
      <c r="N338" s="5">
        <v>153138582.0697</v>
      </c>
      <c r="O338" s="5">
        <v>-1564740.79</v>
      </c>
      <c r="P338" s="5">
        <v>36053602.350199997</v>
      </c>
      <c r="Q338" s="6">
        <f t="shared" si="37"/>
        <v>187627443.62990001</v>
      </c>
    </row>
    <row r="339" spans="1:17" ht="24.95" customHeight="1">
      <c r="A339" s="132"/>
      <c r="B339" s="130"/>
      <c r="C339" s="1">
        <v>3</v>
      </c>
      <c r="D339" s="5" t="s">
        <v>370</v>
      </c>
      <c r="E339" s="5">
        <v>165619510.12599999</v>
      </c>
      <c r="F339" s="5">
        <v>0</v>
      </c>
      <c r="G339" s="5">
        <v>42654322.673900001</v>
      </c>
      <c r="H339" s="6">
        <f t="shared" si="36"/>
        <v>208273832.7999</v>
      </c>
      <c r="I339" s="12"/>
      <c r="J339" s="127"/>
      <c r="K339" s="130"/>
      <c r="L339" s="13">
        <v>8</v>
      </c>
      <c r="M339" s="5" t="s">
        <v>722</v>
      </c>
      <c r="N339" s="5">
        <v>130674793.9207</v>
      </c>
      <c r="O339" s="5">
        <v>-1564740.79</v>
      </c>
      <c r="P339" s="5">
        <v>30612938.616999999</v>
      </c>
      <c r="Q339" s="6">
        <f t="shared" si="37"/>
        <v>159722991.74769998</v>
      </c>
    </row>
    <row r="340" spans="1:17" ht="24.95" customHeight="1">
      <c r="A340" s="132"/>
      <c r="B340" s="130"/>
      <c r="C340" s="1">
        <v>4</v>
      </c>
      <c r="D340" s="5" t="s">
        <v>371</v>
      </c>
      <c r="E340" s="5">
        <v>125271798.7661</v>
      </c>
      <c r="F340" s="5">
        <v>0</v>
      </c>
      <c r="G340" s="5">
        <v>31146910.840100002</v>
      </c>
      <c r="H340" s="6">
        <f t="shared" si="36"/>
        <v>156418709.60620001</v>
      </c>
      <c r="I340" s="12"/>
      <c r="J340" s="127"/>
      <c r="K340" s="130"/>
      <c r="L340" s="13">
        <v>9</v>
      </c>
      <c r="M340" s="5" t="s">
        <v>723</v>
      </c>
      <c r="N340" s="5">
        <v>147914133.38339999</v>
      </c>
      <c r="O340" s="5">
        <v>-1564740.79</v>
      </c>
      <c r="P340" s="5">
        <v>30317859.5244</v>
      </c>
      <c r="Q340" s="6">
        <f t="shared" si="37"/>
        <v>176667252.1178</v>
      </c>
    </row>
    <row r="341" spans="1:17" ht="24.95" customHeight="1">
      <c r="A341" s="132"/>
      <c r="B341" s="130"/>
      <c r="C341" s="1">
        <v>5</v>
      </c>
      <c r="D341" s="5" t="s">
        <v>372</v>
      </c>
      <c r="E341" s="5">
        <v>107494131.26189999</v>
      </c>
      <c r="F341" s="5">
        <v>0</v>
      </c>
      <c r="G341" s="5">
        <v>26980079.195</v>
      </c>
      <c r="H341" s="6">
        <f t="shared" si="36"/>
        <v>134474210.4569</v>
      </c>
      <c r="I341" s="12"/>
      <c r="J341" s="127"/>
      <c r="K341" s="130"/>
      <c r="L341" s="13">
        <v>10</v>
      </c>
      <c r="M341" s="5" t="s">
        <v>724</v>
      </c>
      <c r="N341" s="5">
        <v>133545869.653</v>
      </c>
      <c r="O341" s="5">
        <v>-1564740.79</v>
      </c>
      <c r="P341" s="5">
        <v>28875093.6468</v>
      </c>
      <c r="Q341" s="6">
        <f t="shared" si="37"/>
        <v>160856222.50979999</v>
      </c>
    </row>
    <row r="342" spans="1:17" ht="24.95" customHeight="1">
      <c r="A342" s="132"/>
      <c r="B342" s="130"/>
      <c r="C342" s="1">
        <v>6</v>
      </c>
      <c r="D342" s="5" t="s">
        <v>373</v>
      </c>
      <c r="E342" s="5">
        <v>105448888.1939</v>
      </c>
      <c r="F342" s="5">
        <v>0</v>
      </c>
      <c r="G342" s="5">
        <v>28122249.225499999</v>
      </c>
      <c r="H342" s="6">
        <f t="shared" si="36"/>
        <v>133571137.41940001</v>
      </c>
      <c r="I342" s="12"/>
      <c r="J342" s="127"/>
      <c r="K342" s="130"/>
      <c r="L342" s="13">
        <v>11</v>
      </c>
      <c r="M342" s="5" t="s">
        <v>725</v>
      </c>
      <c r="N342" s="5">
        <v>123838035.50040001</v>
      </c>
      <c r="O342" s="5">
        <v>-1564740.79</v>
      </c>
      <c r="P342" s="5">
        <v>29496804.977000002</v>
      </c>
      <c r="Q342" s="6">
        <f t="shared" si="37"/>
        <v>151770099.68740001</v>
      </c>
    </row>
    <row r="343" spans="1:17" ht="24.95" customHeight="1">
      <c r="A343" s="132"/>
      <c r="B343" s="130"/>
      <c r="C343" s="1">
        <v>7</v>
      </c>
      <c r="D343" s="5" t="s">
        <v>374</v>
      </c>
      <c r="E343" s="5">
        <v>148021289.31400001</v>
      </c>
      <c r="F343" s="5">
        <v>0</v>
      </c>
      <c r="G343" s="5">
        <v>38131256.693300001</v>
      </c>
      <c r="H343" s="6">
        <f t="shared" si="36"/>
        <v>186152546.00730002</v>
      </c>
      <c r="I343" s="12"/>
      <c r="J343" s="127"/>
      <c r="K343" s="130"/>
      <c r="L343" s="13">
        <v>12</v>
      </c>
      <c r="M343" s="5" t="s">
        <v>726</v>
      </c>
      <c r="N343" s="5">
        <v>147444248.5424</v>
      </c>
      <c r="O343" s="5">
        <v>-1564740.79</v>
      </c>
      <c r="P343" s="5">
        <v>30523863.2137</v>
      </c>
      <c r="Q343" s="6">
        <f t="shared" si="37"/>
        <v>176403370.96610001</v>
      </c>
    </row>
    <row r="344" spans="1:17" ht="24.95" customHeight="1">
      <c r="A344" s="132"/>
      <c r="B344" s="130"/>
      <c r="C344" s="1">
        <v>8</v>
      </c>
      <c r="D344" s="5" t="s">
        <v>375</v>
      </c>
      <c r="E344" s="5">
        <v>124229679.9923</v>
      </c>
      <c r="F344" s="5">
        <v>0</v>
      </c>
      <c r="G344" s="5">
        <v>31813227.1494</v>
      </c>
      <c r="H344" s="6">
        <f t="shared" si="36"/>
        <v>156042907.1417</v>
      </c>
      <c r="I344" s="12"/>
      <c r="J344" s="127"/>
      <c r="K344" s="130"/>
      <c r="L344" s="13">
        <v>13</v>
      </c>
      <c r="M344" s="5" t="s">
        <v>727</v>
      </c>
      <c r="N344" s="5">
        <v>154698770.0178</v>
      </c>
      <c r="O344" s="5">
        <v>-1564740.79</v>
      </c>
      <c r="P344" s="5">
        <v>34455156.349399999</v>
      </c>
      <c r="Q344" s="6">
        <f t="shared" si="37"/>
        <v>187589185.5772</v>
      </c>
    </row>
    <row r="345" spans="1:17" ht="24.95" customHeight="1">
      <c r="A345" s="132"/>
      <c r="B345" s="130"/>
      <c r="C345" s="1">
        <v>9</v>
      </c>
      <c r="D345" s="5" t="s">
        <v>376</v>
      </c>
      <c r="E345" s="5">
        <v>108816955.2475</v>
      </c>
      <c r="F345" s="5">
        <v>0</v>
      </c>
      <c r="G345" s="5">
        <v>28780895.9003</v>
      </c>
      <c r="H345" s="6">
        <f t="shared" si="36"/>
        <v>137597851.1478</v>
      </c>
      <c r="I345" s="12"/>
      <c r="J345" s="127"/>
      <c r="K345" s="130"/>
      <c r="L345" s="13">
        <v>14</v>
      </c>
      <c r="M345" s="5" t="s">
        <v>728</v>
      </c>
      <c r="N345" s="5">
        <v>139391787.20969999</v>
      </c>
      <c r="O345" s="5">
        <v>-1564740.79</v>
      </c>
      <c r="P345" s="5">
        <v>31011490.496599998</v>
      </c>
      <c r="Q345" s="6">
        <f t="shared" si="37"/>
        <v>168838536.9163</v>
      </c>
    </row>
    <row r="346" spans="1:17" ht="24.95" customHeight="1">
      <c r="A346" s="132"/>
      <c r="B346" s="130"/>
      <c r="C346" s="1">
        <v>10</v>
      </c>
      <c r="D346" s="5" t="s">
        <v>377</v>
      </c>
      <c r="E346" s="5">
        <v>114959190.08409999</v>
      </c>
      <c r="F346" s="5">
        <v>0</v>
      </c>
      <c r="G346" s="5">
        <v>29309495.1776</v>
      </c>
      <c r="H346" s="6">
        <f t="shared" si="36"/>
        <v>144268685.2617</v>
      </c>
      <c r="I346" s="12"/>
      <c r="J346" s="127"/>
      <c r="K346" s="130"/>
      <c r="L346" s="13">
        <v>15</v>
      </c>
      <c r="M346" s="5" t="s">
        <v>729</v>
      </c>
      <c r="N346" s="5">
        <v>124816806.3888</v>
      </c>
      <c r="O346" s="5">
        <v>-1564740.79</v>
      </c>
      <c r="P346" s="5">
        <v>27510706.050700001</v>
      </c>
      <c r="Q346" s="6">
        <f t="shared" si="37"/>
        <v>150762771.64949998</v>
      </c>
    </row>
    <row r="347" spans="1:17" ht="24.95" customHeight="1">
      <c r="A347" s="132"/>
      <c r="B347" s="130"/>
      <c r="C347" s="1">
        <v>11</v>
      </c>
      <c r="D347" s="5" t="s">
        <v>378</v>
      </c>
      <c r="E347" s="5">
        <v>159914903.61320001</v>
      </c>
      <c r="F347" s="5">
        <v>0</v>
      </c>
      <c r="G347" s="5">
        <v>39910006.3803</v>
      </c>
      <c r="H347" s="6">
        <f t="shared" si="36"/>
        <v>199824909.99349999</v>
      </c>
      <c r="I347" s="12"/>
      <c r="J347" s="127"/>
      <c r="K347" s="130"/>
      <c r="L347" s="13">
        <v>16</v>
      </c>
      <c r="M347" s="5" t="s">
        <v>730</v>
      </c>
      <c r="N347" s="5">
        <v>138701164.95660001</v>
      </c>
      <c r="O347" s="5">
        <v>-1564740.79</v>
      </c>
      <c r="P347" s="5">
        <v>36153711.262500003</v>
      </c>
      <c r="Q347" s="6">
        <f t="shared" si="37"/>
        <v>173290135.42910004</v>
      </c>
    </row>
    <row r="348" spans="1:17" ht="24.95" customHeight="1">
      <c r="A348" s="132"/>
      <c r="B348" s="130"/>
      <c r="C348" s="1">
        <v>12</v>
      </c>
      <c r="D348" s="5" t="s">
        <v>379</v>
      </c>
      <c r="E348" s="5">
        <v>118235250.236</v>
      </c>
      <c r="F348" s="5">
        <v>0</v>
      </c>
      <c r="G348" s="5">
        <v>29948564.101399999</v>
      </c>
      <c r="H348" s="6">
        <f t="shared" si="36"/>
        <v>148183814.33739999</v>
      </c>
      <c r="I348" s="12"/>
      <c r="J348" s="127"/>
      <c r="K348" s="130"/>
      <c r="L348" s="13">
        <v>17</v>
      </c>
      <c r="M348" s="5" t="s">
        <v>731</v>
      </c>
      <c r="N348" s="5">
        <v>137580667.80829999</v>
      </c>
      <c r="O348" s="5">
        <v>-1564740.79</v>
      </c>
      <c r="P348" s="5">
        <v>33601741.326899998</v>
      </c>
      <c r="Q348" s="6">
        <f t="shared" si="37"/>
        <v>169617668.3452</v>
      </c>
    </row>
    <row r="349" spans="1:17" ht="24.95" customHeight="1">
      <c r="A349" s="132"/>
      <c r="B349" s="130"/>
      <c r="C349" s="1">
        <v>13</v>
      </c>
      <c r="D349" s="5" t="s">
        <v>380</v>
      </c>
      <c r="E349" s="5">
        <v>99809823.848900005</v>
      </c>
      <c r="F349" s="5">
        <v>0</v>
      </c>
      <c r="G349" s="5">
        <v>28677759.500700001</v>
      </c>
      <c r="H349" s="6">
        <f t="shared" si="36"/>
        <v>128487583.3496</v>
      </c>
      <c r="I349" s="12"/>
      <c r="J349" s="127"/>
      <c r="K349" s="130"/>
      <c r="L349" s="13">
        <v>18</v>
      </c>
      <c r="M349" s="5" t="s">
        <v>732</v>
      </c>
      <c r="N349" s="5">
        <v>154051345.43579999</v>
      </c>
      <c r="O349" s="5">
        <v>-1564740.79</v>
      </c>
      <c r="P349" s="5">
        <v>35621209.890600003</v>
      </c>
      <c r="Q349" s="6">
        <f t="shared" si="37"/>
        <v>188107814.53639999</v>
      </c>
    </row>
    <row r="350" spans="1:17" ht="24.95" customHeight="1">
      <c r="A350" s="132"/>
      <c r="B350" s="130"/>
      <c r="C350" s="1">
        <v>14</v>
      </c>
      <c r="D350" s="5" t="s">
        <v>381</v>
      </c>
      <c r="E350" s="5">
        <v>137185417.90369999</v>
      </c>
      <c r="F350" s="5">
        <v>0</v>
      </c>
      <c r="G350" s="5">
        <v>36984242.6831</v>
      </c>
      <c r="H350" s="6">
        <f t="shared" si="36"/>
        <v>174169660.58679998</v>
      </c>
      <c r="I350" s="12"/>
      <c r="J350" s="127"/>
      <c r="K350" s="130"/>
      <c r="L350" s="13">
        <v>19</v>
      </c>
      <c r="M350" s="5" t="s">
        <v>733</v>
      </c>
      <c r="N350" s="5">
        <v>142029132.20649999</v>
      </c>
      <c r="O350" s="5">
        <v>-1564740.79</v>
      </c>
      <c r="P350" s="5">
        <v>28148160.3147</v>
      </c>
      <c r="Q350" s="6">
        <f t="shared" si="37"/>
        <v>168612551.73120001</v>
      </c>
    </row>
    <row r="351" spans="1:17" ht="24.95" customHeight="1">
      <c r="A351" s="132"/>
      <c r="B351" s="130"/>
      <c r="C351" s="1">
        <v>15</v>
      </c>
      <c r="D351" s="5" t="s">
        <v>382</v>
      </c>
      <c r="E351" s="5">
        <v>154298475.22170001</v>
      </c>
      <c r="F351" s="5">
        <v>0</v>
      </c>
      <c r="G351" s="5">
        <v>39807475.478100002</v>
      </c>
      <c r="H351" s="6">
        <f t="shared" si="36"/>
        <v>194105950.69980001</v>
      </c>
      <c r="I351" s="12"/>
      <c r="J351" s="127"/>
      <c r="K351" s="130"/>
      <c r="L351" s="13">
        <v>20</v>
      </c>
      <c r="M351" s="5" t="s">
        <v>734</v>
      </c>
      <c r="N351" s="5">
        <v>129248582.6391</v>
      </c>
      <c r="O351" s="5">
        <v>-1564740.79</v>
      </c>
      <c r="P351" s="5">
        <v>25088178.0152</v>
      </c>
      <c r="Q351" s="6">
        <f t="shared" si="37"/>
        <v>152772019.86429998</v>
      </c>
    </row>
    <row r="352" spans="1:17" ht="24.95" customHeight="1">
      <c r="A352" s="132"/>
      <c r="B352" s="130"/>
      <c r="C352" s="1">
        <v>16</v>
      </c>
      <c r="D352" s="5" t="s">
        <v>383</v>
      </c>
      <c r="E352" s="5">
        <v>113085924.3546</v>
      </c>
      <c r="F352" s="5">
        <v>0</v>
      </c>
      <c r="G352" s="5">
        <v>30179931.406300001</v>
      </c>
      <c r="H352" s="6">
        <f t="shared" si="36"/>
        <v>143265855.76089999</v>
      </c>
      <c r="I352" s="12"/>
      <c r="J352" s="127"/>
      <c r="K352" s="130"/>
      <c r="L352" s="13">
        <v>21</v>
      </c>
      <c r="M352" s="5" t="s">
        <v>735</v>
      </c>
      <c r="N352" s="5">
        <v>133235402.59810001</v>
      </c>
      <c r="O352" s="5">
        <v>-1564740.79</v>
      </c>
      <c r="P352" s="5">
        <v>32572732.0427</v>
      </c>
      <c r="Q352" s="6">
        <f t="shared" si="37"/>
        <v>164243393.85080001</v>
      </c>
    </row>
    <row r="353" spans="1:17" ht="24.95" customHeight="1">
      <c r="A353" s="132"/>
      <c r="B353" s="130"/>
      <c r="C353" s="1">
        <v>17</v>
      </c>
      <c r="D353" s="5" t="s">
        <v>384</v>
      </c>
      <c r="E353" s="5">
        <v>119666344.6744</v>
      </c>
      <c r="F353" s="5">
        <v>0</v>
      </c>
      <c r="G353" s="5">
        <v>32436284.0295</v>
      </c>
      <c r="H353" s="6">
        <f t="shared" si="36"/>
        <v>152102628.70390001</v>
      </c>
      <c r="I353" s="12"/>
      <c r="J353" s="127"/>
      <c r="K353" s="130"/>
      <c r="L353" s="13">
        <v>22</v>
      </c>
      <c r="M353" s="5" t="s">
        <v>736</v>
      </c>
      <c r="N353" s="5">
        <v>128193160.0773</v>
      </c>
      <c r="O353" s="5">
        <v>-1564740.79</v>
      </c>
      <c r="P353" s="5">
        <v>31408024.051399998</v>
      </c>
      <c r="Q353" s="6">
        <f t="shared" si="37"/>
        <v>158036443.3387</v>
      </c>
    </row>
    <row r="354" spans="1:17" ht="24.95" customHeight="1">
      <c r="A354" s="132"/>
      <c r="B354" s="130"/>
      <c r="C354" s="1">
        <v>18</v>
      </c>
      <c r="D354" s="5" t="s">
        <v>385</v>
      </c>
      <c r="E354" s="5">
        <v>124809905.5227</v>
      </c>
      <c r="F354" s="5">
        <v>0</v>
      </c>
      <c r="G354" s="5">
        <v>34456559.923100002</v>
      </c>
      <c r="H354" s="6">
        <f t="shared" si="36"/>
        <v>159266465.44580001</v>
      </c>
      <c r="I354" s="12"/>
      <c r="J354" s="128"/>
      <c r="K354" s="131"/>
      <c r="L354" s="13">
        <v>23</v>
      </c>
      <c r="M354" s="5" t="s">
        <v>737</v>
      </c>
      <c r="N354" s="5">
        <v>120181059.35600001</v>
      </c>
      <c r="O354" s="5">
        <v>-1564740.79</v>
      </c>
      <c r="P354" s="5">
        <v>28226067.653700002</v>
      </c>
      <c r="Q354" s="6">
        <f t="shared" si="37"/>
        <v>146842386.21970001</v>
      </c>
    </row>
    <row r="355" spans="1:17" ht="24.95" customHeight="1">
      <c r="A355" s="132"/>
      <c r="B355" s="130"/>
      <c r="C355" s="1">
        <v>19</v>
      </c>
      <c r="D355" s="5" t="s">
        <v>386</v>
      </c>
      <c r="E355" s="5">
        <v>128946928.45909999</v>
      </c>
      <c r="F355" s="5">
        <v>0</v>
      </c>
      <c r="G355" s="5">
        <v>33204525.743500002</v>
      </c>
      <c r="H355" s="6">
        <f t="shared" si="36"/>
        <v>162151454.2026</v>
      </c>
      <c r="I355" s="12"/>
      <c r="J355" s="19"/>
      <c r="K355" s="119" t="s">
        <v>843</v>
      </c>
      <c r="L355" s="120"/>
      <c r="M355" s="121"/>
      <c r="N355" s="15">
        <f>SUM(N332:N354)</f>
        <v>3175442500.3595004</v>
      </c>
      <c r="O355" s="15">
        <f t="shared" ref="O355:P355" si="40">SUM(O332:O354)</f>
        <v>-35989038.169999987</v>
      </c>
      <c r="P355" s="15">
        <f t="shared" si="40"/>
        <v>719958392.16239989</v>
      </c>
      <c r="Q355" s="8">
        <f t="shared" si="37"/>
        <v>3859411854.3519001</v>
      </c>
    </row>
    <row r="356" spans="1:17" ht="24.95" customHeight="1">
      <c r="A356" s="132"/>
      <c r="B356" s="130"/>
      <c r="C356" s="1">
        <v>20</v>
      </c>
      <c r="D356" s="5" t="s">
        <v>387</v>
      </c>
      <c r="E356" s="5">
        <v>130061891.9735</v>
      </c>
      <c r="F356" s="5">
        <v>0</v>
      </c>
      <c r="G356" s="5">
        <v>33662147.263599999</v>
      </c>
      <c r="H356" s="6">
        <f t="shared" si="36"/>
        <v>163724039.23710001</v>
      </c>
      <c r="I356" s="12"/>
      <c r="J356" s="126">
        <v>34</v>
      </c>
      <c r="K356" s="129" t="s">
        <v>56</v>
      </c>
      <c r="L356" s="13">
        <v>1</v>
      </c>
      <c r="M356" s="5" t="s">
        <v>738</v>
      </c>
      <c r="N356" s="5">
        <v>119288412.5096</v>
      </c>
      <c r="O356" s="5">
        <v>0</v>
      </c>
      <c r="P356" s="5">
        <v>26955705.962400001</v>
      </c>
      <c r="Q356" s="6">
        <f t="shared" si="37"/>
        <v>146244118.472</v>
      </c>
    </row>
    <row r="357" spans="1:17" ht="24.95" customHeight="1">
      <c r="A357" s="132"/>
      <c r="B357" s="130"/>
      <c r="C357" s="1">
        <v>21</v>
      </c>
      <c r="D357" s="5" t="s">
        <v>388</v>
      </c>
      <c r="E357" s="5">
        <v>121841913.942</v>
      </c>
      <c r="F357" s="5">
        <v>0</v>
      </c>
      <c r="G357" s="5">
        <v>32430834.5524</v>
      </c>
      <c r="H357" s="6">
        <f t="shared" si="36"/>
        <v>154272748.49439999</v>
      </c>
      <c r="I357" s="12"/>
      <c r="J357" s="127"/>
      <c r="K357" s="130"/>
      <c r="L357" s="13">
        <v>2</v>
      </c>
      <c r="M357" s="5" t="s">
        <v>739</v>
      </c>
      <c r="N357" s="5">
        <v>204129944.56189999</v>
      </c>
      <c r="O357" s="5">
        <v>0</v>
      </c>
      <c r="P357" s="5">
        <v>35164502.2223</v>
      </c>
      <c r="Q357" s="6">
        <f t="shared" si="37"/>
        <v>239294446.78419998</v>
      </c>
    </row>
    <row r="358" spans="1:17" ht="24.95" customHeight="1">
      <c r="A358" s="132"/>
      <c r="B358" s="130"/>
      <c r="C358" s="1">
        <v>22</v>
      </c>
      <c r="D358" s="5" t="s">
        <v>389</v>
      </c>
      <c r="E358" s="5">
        <v>111760606.61839999</v>
      </c>
      <c r="F358" s="5">
        <v>0</v>
      </c>
      <c r="G358" s="5">
        <v>30211417.273899999</v>
      </c>
      <c r="H358" s="6">
        <f t="shared" si="36"/>
        <v>141972023.89229998</v>
      </c>
      <c r="I358" s="12"/>
      <c r="J358" s="127"/>
      <c r="K358" s="130"/>
      <c r="L358" s="13">
        <v>3</v>
      </c>
      <c r="M358" s="5" t="s">
        <v>740</v>
      </c>
      <c r="N358" s="5">
        <v>140199722.9513</v>
      </c>
      <c r="O358" s="5">
        <v>0</v>
      </c>
      <c r="P358" s="5">
        <v>30130530.945700001</v>
      </c>
      <c r="Q358" s="6">
        <f t="shared" si="37"/>
        <v>170330253.89699998</v>
      </c>
    </row>
    <row r="359" spans="1:17" ht="24.95" customHeight="1">
      <c r="A359" s="132"/>
      <c r="B359" s="130"/>
      <c r="C359" s="1">
        <v>23</v>
      </c>
      <c r="D359" s="5" t="s">
        <v>390</v>
      </c>
      <c r="E359" s="5">
        <v>137154683.8224</v>
      </c>
      <c r="F359" s="5">
        <v>0</v>
      </c>
      <c r="G359" s="5">
        <v>34490265.948100001</v>
      </c>
      <c r="H359" s="6">
        <f t="shared" si="36"/>
        <v>171644949.7705</v>
      </c>
      <c r="I359" s="12"/>
      <c r="J359" s="127"/>
      <c r="K359" s="130"/>
      <c r="L359" s="13">
        <v>4</v>
      </c>
      <c r="M359" s="5" t="s">
        <v>741</v>
      </c>
      <c r="N359" s="5">
        <v>167399307.64309999</v>
      </c>
      <c r="O359" s="5">
        <v>0</v>
      </c>
      <c r="P359" s="5">
        <v>27013564.607999999</v>
      </c>
      <c r="Q359" s="6">
        <f t="shared" si="37"/>
        <v>194412872.2511</v>
      </c>
    </row>
    <row r="360" spans="1:17" ht="24.95" customHeight="1">
      <c r="A360" s="132"/>
      <c r="B360" s="130"/>
      <c r="C360" s="1">
        <v>24</v>
      </c>
      <c r="D360" s="5" t="s">
        <v>391</v>
      </c>
      <c r="E360" s="5">
        <v>101427048.53829999</v>
      </c>
      <c r="F360" s="5">
        <v>0</v>
      </c>
      <c r="G360" s="5">
        <v>26806839.645599999</v>
      </c>
      <c r="H360" s="6">
        <f t="shared" si="36"/>
        <v>128233888.1839</v>
      </c>
      <c r="I360" s="12"/>
      <c r="J360" s="127"/>
      <c r="K360" s="130"/>
      <c r="L360" s="13">
        <v>5</v>
      </c>
      <c r="M360" s="5" t="s">
        <v>742</v>
      </c>
      <c r="N360" s="5">
        <v>180849083.17179999</v>
      </c>
      <c r="O360" s="5">
        <v>0</v>
      </c>
      <c r="P360" s="5">
        <v>37573978.423900001</v>
      </c>
      <c r="Q360" s="6">
        <f t="shared" si="37"/>
        <v>218423061.5957</v>
      </c>
    </row>
    <row r="361" spans="1:17" ht="24.95" customHeight="1">
      <c r="A361" s="132"/>
      <c r="B361" s="130"/>
      <c r="C361" s="1">
        <v>25</v>
      </c>
      <c r="D361" s="5" t="s">
        <v>392</v>
      </c>
      <c r="E361" s="5">
        <v>127303057.6723</v>
      </c>
      <c r="F361" s="5">
        <v>0</v>
      </c>
      <c r="G361" s="5">
        <v>30374565.199000001</v>
      </c>
      <c r="H361" s="6">
        <f t="shared" si="36"/>
        <v>157677622.87129998</v>
      </c>
      <c r="I361" s="12"/>
      <c r="J361" s="127"/>
      <c r="K361" s="130"/>
      <c r="L361" s="13">
        <v>6</v>
      </c>
      <c r="M361" s="5" t="s">
        <v>743</v>
      </c>
      <c r="N361" s="5">
        <v>125283287.5678</v>
      </c>
      <c r="O361" s="5">
        <v>0</v>
      </c>
      <c r="P361" s="5">
        <v>26762821.384599999</v>
      </c>
      <c r="Q361" s="6">
        <f t="shared" si="37"/>
        <v>152046108.9524</v>
      </c>
    </row>
    <row r="362" spans="1:17" ht="24.95" customHeight="1">
      <c r="A362" s="132"/>
      <c r="B362" s="130"/>
      <c r="C362" s="1">
        <v>26</v>
      </c>
      <c r="D362" s="5" t="s">
        <v>393</v>
      </c>
      <c r="E362" s="5">
        <v>115781485.7515</v>
      </c>
      <c r="F362" s="5">
        <v>0</v>
      </c>
      <c r="G362" s="5">
        <v>30435653.164299998</v>
      </c>
      <c r="H362" s="6">
        <f t="shared" si="36"/>
        <v>146217138.91580001</v>
      </c>
      <c r="I362" s="12"/>
      <c r="J362" s="127"/>
      <c r="K362" s="130"/>
      <c r="L362" s="13">
        <v>7</v>
      </c>
      <c r="M362" s="5" t="s">
        <v>744</v>
      </c>
      <c r="N362" s="5">
        <v>120500987.0693</v>
      </c>
      <c r="O362" s="5">
        <v>0</v>
      </c>
      <c r="P362" s="5">
        <v>30516300.101300001</v>
      </c>
      <c r="Q362" s="6">
        <f t="shared" si="37"/>
        <v>151017287.1706</v>
      </c>
    </row>
    <row r="363" spans="1:17" ht="24.95" customHeight="1">
      <c r="A363" s="132"/>
      <c r="B363" s="131"/>
      <c r="C363" s="1">
        <v>27</v>
      </c>
      <c r="D363" s="5" t="s">
        <v>394</v>
      </c>
      <c r="E363" s="5">
        <v>107285978.5044</v>
      </c>
      <c r="F363" s="5">
        <v>0</v>
      </c>
      <c r="G363" s="5">
        <v>28013797.903700002</v>
      </c>
      <c r="H363" s="6">
        <f t="shared" si="36"/>
        <v>135299776.40810001</v>
      </c>
      <c r="I363" s="12"/>
      <c r="J363" s="127"/>
      <c r="K363" s="130"/>
      <c r="L363" s="13">
        <v>8</v>
      </c>
      <c r="M363" s="5" t="s">
        <v>745</v>
      </c>
      <c r="N363" s="5">
        <v>187034011.5138</v>
      </c>
      <c r="O363" s="5">
        <v>0</v>
      </c>
      <c r="P363" s="5">
        <v>34283772.536899999</v>
      </c>
      <c r="Q363" s="6">
        <f t="shared" si="37"/>
        <v>221317784.05070001</v>
      </c>
    </row>
    <row r="364" spans="1:17" ht="24.95" customHeight="1">
      <c r="A364" s="1"/>
      <c r="B364" s="119" t="s">
        <v>827</v>
      </c>
      <c r="C364" s="120"/>
      <c r="D364" s="121"/>
      <c r="E364" s="15">
        <f>SUM(E337:E363)</f>
        <v>3354721624.2699995</v>
      </c>
      <c r="F364" s="15">
        <f t="shared" ref="F364:G364" si="41">SUM(F337:F363)</f>
        <v>0</v>
      </c>
      <c r="G364" s="15">
        <f t="shared" si="41"/>
        <v>874993262.15799987</v>
      </c>
      <c r="H364" s="8">
        <f t="shared" si="36"/>
        <v>4229714886.4279995</v>
      </c>
      <c r="I364" s="12"/>
      <c r="J364" s="127"/>
      <c r="K364" s="130"/>
      <c r="L364" s="13">
        <v>9</v>
      </c>
      <c r="M364" s="5" t="s">
        <v>746</v>
      </c>
      <c r="N364" s="5">
        <v>133138155.1991</v>
      </c>
      <c r="O364" s="5">
        <v>0</v>
      </c>
      <c r="P364" s="5">
        <v>27265855.213799998</v>
      </c>
      <c r="Q364" s="6">
        <f t="shared" si="37"/>
        <v>160404010.4129</v>
      </c>
    </row>
    <row r="365" spans="1:17" ht="24.95" customHeight="1">
      <c r="A365" s="132">
        <v>18</v>
      </c>
      <c r="B365" s="129" t="s">
        <v>40</v>
      </c>
      <c r="C365" s="1">
        <v>1</v>
      </c>
      <c r="D365" s="5" t="s">
        <v>395</v>
      </c>
      <c r="E365" s="5">
        <v>200870282.47670001</v>
      </c>
      <c r="F365" s="5">
        <v>0</v>
      </c>
      <c r="G365" s="5">
        <v>39826869.301799998</v>
      </c>
      <c r="H365" s="6">
        <f t="shared" si="36"/>
        <v>240697151.77850002</v>
      </c>
      <c r="I365" s="12"/>
      <c r="J365" s="127"/>
      <c r="K365" s="130"/>
      <c r="L365" s="13">
        <v>10</v>
      </c>
      <c r="M365" s="5" t="s">
        <v>747</v>
      </c>
      <c r="N365" s="5">
        <v>122926154.5087</v>
      </c>
      <c r="O365" s="5">
        <v>0</v>
      </c>
      <c r="P365" s="5">
        <v>27606212.060400002</v>
      </c>
      <c r="Q365" s="6">
        <f t="shared" si="37"/>
        <v>150532366.56909999</v>
      </c>
    </row>
    <row r="366" spans="1:17" ht="24.95" customHeight="1">
      <c r="A366" s="132"/>
      <c r="B366" s="130"/>
      <c r="C366" s="1">
        <v>2</v>
      </c>
      <c r="D366" s="5" t="s">
        <v>396</v>
      </c>
      <c r="E366" s="5">
        <v>204250194.04260001</v>
      </c>
      <c r="F366" s="5">
        <v>0</v>
      </c>
      <c r="G366" s="5">
        <v>47623456.350500003</v>
      </c>
      <c r="H366" s="6">
        <f t="shared" si="36"/>
        <v>251873650.39310002</v>
      </c>
      <c r="I366" s="12"/>
      <c r="J366" s="127"/>
      <c r="K366" s="130"/>
      <c r="L366" s="13">
        <v>11</v>
      </c>
      <c r="M366" s="5" t="s">
        <v>748</v>
      </c>
      <c r="N366" s="5">
        <v>183444915.99200001</v>
      </c>
      <c r="O366" s="5">
        <v>0</v>
      </c>
      <c r="P366" s="5">
        <v>36207437.947899997</v>
      </c>
      <c r="Q366" s="6">
        <f t="shared" si="37"/>
        <v>219652353.93990001</v>
      </c>
    </row>
    <row r="367" spans="1:17" ht="24.95" customHeight="1">
      <c r="A367" s="132"/>
      <c r="B367" s="130"/>
      <c r="C367" s="1">
        <v>3</v>
      </c>
      <c r="D367" s="5" t="s">
        <v>397</v>
      </c>
      <c r="E367" s="5">
        <v>169033346.56889999</v>
      </c>
      <c r="F367" s="5">
        <v>0</v>
      </c>
      <c r="G367" s="5">
        <v>42118609.887199998</v>
      </c>
      <c r="H367" s="6">
        <f t="shared" si="36"/>
        <v>211151956.45609999</v>
      </c>
      <c r="I367" s="12"/>
      <c r="J367" s="127"/>
      <c r="K367" s="130"/>
      <c r="L367" s="13">
        <v>12</v>
      </c>
      <c r="M367" s="5" t="s">
        <v>749</v>
      </c>
      <c r="N367" s="5">
        <v>145202581.7344</v>
      </c>
      <c r="O367" s="5">
        <v>0</v>
      </c>
      <c r="P367" s="5">
        <v>30213820.484299999</v>
      </c>
      <c r="Q367" s="6">
        <f t="shared" si="37"/>
        <v>175416402.21869999</v>
      </c>
    </row>
    <row r="368" spans="1:17" ht="24.95" customHeight="1">
      <c r="A368" s="132"/>
      <c r="B368" s="130"/>
      <c r="C368" s="1">
        <v>4</v>
      </c>
      <c r="D368" s="5" t="s">
        <v>398</v>
      </c>
      <c r="E368" s="5">
        <v>130153258.65539999</v>
      </c>
      <c r="F368" s="5">
        <v>0</v>
      </c>
      <c r="G368" s="5">
        <v>30307440.1642</v>
      </c>
      <c r="H368" s="6">
        <f t="shared" si="36"/>
        <v>160460698.81959999</v>
      </c>
      <c r="I368" s="12"/>
      <c r="J368" s="127"/>
      <c r="K368" s="130"/>
      <c r="L368" s="13">
        <v>13</v>
      </c>
      <c r="M368" s="5" t="s">
        <v>750</v>
      </c>
      <c r="N368" s="5">
        <v>124799681.77320001</v>
      </c>
      <c r="O368" s="5">
        <v>0</v>
      </c>
      <c r="P368" s="5">
        <v>28661123.180100001</v>
      </c>
      <c r="Q368" s="6">
        <f t="shared" si="37"/>
        <v>153460804.9533</v>
      </c>
    </row>
    <row r="369" spans="1:17" ht="24.95" customHeight="1">
      <c r="A369" s="132"/>
      <c r="B369" s="130"/>
      <c r="C369" s="1">
        <v>5</v>
      </c>
      <c r="D369" s="5" t="s">
        <v>399</v>
      </c>
      <c r="E369" s="5">
        <v>213966081.64750001</v>
      </c>
      <c r="F369" s="5">
        <v>0</v>
      </c>
      <c r="G369" s="5">
        <v>51793248.205499999</v>
      </c>
      <c r="H369" s="6">
        <f t="shared" si="36"/>
        <v>265759329.85300002</v>
      </c>
      <c r="I369" s="12"/>
      <c r="J369" s="127"/>
      <c r="K369" s="130"/>
      <c r="L369" s="13">
        <v>14</v>
      </c>
      <c r="M369" s="5" t="s">
        <v>751</v>
      </c>
      <c r="N369" s="5">
        <v>178757819.75760001</v>
      </c>
      <c r="O369" s="5">
        <v>0</v>
      </c>
      <c r="P369" s="5">
        <v>37358488.607799999</v>
      </c>
      <c r="Q369" s="6">
        <f t="shared" si="37"/>
        <v>216116308.36540002</v>
      </c>
    </row>
    <row r="370" spans="1:17" ht="24.95" customHeight="1">
      <c r="A370" s="132"/>
      <c r="B370" s="130"/>
      <c r="C370" s="1">
        <v>6</v>
      </c>
      <c r="D370" s="5" t="s">
        <v>400</v>
      </c>
      <c r="E370" s="5">
        <v>143337973.8953</v>
      </c>
      <c r="F370" s="5">
        <v>0</v>
      </c>
      <c r="G370" s="5">
        <v>35895374.3336</v>
      </c>
      <c r="H370" s="6">
        <f t="shared" si="36"/>
        <v>179233348.22890002</v>
      </c>
      <c r="I370" s="12"/>
      <c r="J370" s="127"/>
      <c r="K370" s="130"/>
      <c r="L370" s="13">
        <v>15</v>
      </c>
      <c r="M370" s="5" t="s">
        <v>752</v>
      </c>
      <c r="N370" s="5">
        <v>118500935.26620001</v>
      </c>
      <c r="O370" s="5">
        <v>0</v>
      </c>
      <c r="P370" s="5">
        <v>27123159.6472</v>
      </c>
      <c r="Q370" s="6">
        <f t="shared" si="37"/>
        <v>145624094.91339999</v>
      </c>
    </row>
    <row r="371" spans="1:17" ht="24.95" customHeight="1">
      <c r="A371" s="132"/>
      <c r="B371" s="130"/>
      <c r="C371" s="1">
        <v>7</v>
      </c>
      <c r="D371" s="5" t="s">
        <v>401</v>
      </c>
      <c r="E371" s="5">
        <v>124990431.3088</v>
      </c>
      <c r="F371" s="5">
        <v>0</v>
      </c>
      <c r="G371" s="5">
        <v>33301894.183600001</v>
      </c>
      <c r="H371" s="6">
        <f t="shared" si="36"/>
        <v>158292325.49239999</v>
      </c>
      <c r="I371" s="12"/>
      <c r="J371" s="128"/>
      <c r="K371" s="131"/>
      <c r="L371" s="13">
        <v>16</v>
      </c>
      <c r="M371" s="5" t="s">
        <v>753</v>
      </c>
      <c r="N371" s="5">
        <v>128549776.4375</v>
      </c>
      <c r="O371" s="5">
        <v>0</v>
      </c>
      <c r="P371" s="5">
        <v>29676542.4102</v>
      </c>
      <c r="Q371" s="6">
        <f t="shared" si="37"/>
        <v>158226318.8477</v>
      </c>
    </row>
    <row r="372" spans="1:17" ht="24.95" customHeight="1">
      <c r="A372" s="132"/>
      <c r="B372" s="130"/>
      <c r="C372" s="1">
        <v>8</v>
      </c>
      <c r="D372" s="5" t="s">
        <v>402</v>
      </c>
      <c r="E372" s="5">
        <v>166541554.57280001</v>
      </c>
      <c r="F372" s="5">
        <v>0</v>
      </c>
      <c r="G372" s="5">
        <v>41601111.396600001</v>
      </c>
      <c r="H372" s="6">
        <f t="shared" si="36"/>
        <v>208142665.96940002</v>
      </c>
      <c r="I372" s="12"/>
      <c r="J372" s="19"/>
      <c r="K372" s="119" t="s">
        <v>844</v>
      </c>
      <c r="L372" s="120"/>
      <c r="M372" s="121"/>
      <c r="N372" s="15">
        <f>SUM(N356:N371)</f>
        <v>2380004777.6573</v>
      </c>
      <c r="O372" s="15">
        <f t="shared" ref="O372:P372" si="42">SUM(O356:O371)</f>
        <v>0</v>
      </c>
      <c r="P372" s="15">
        <f t="shared" si="42"/>
        <v>492513815.73680001</v>
      </c>
      <c r="Q372" s="8">
        <f t="shared" si="37"/>
        <v>2872518593.3941002</v>
      </c>
    </row>
    <row r="373" spans="1:17" ht="24.95" customHeight="1">
      <c r="A373" s="132"/>
      <c r="B373" s="130"/>
      <c r="C373" s="1">
        <v>9</v>
      </c>
      <c r="D373" s="5" t="s">
        <v>403</v>
      </c>
      <c r="E373" s="5">
        <v>183712658.7256</v>
      </c>
      <c r="F373" s="5">
        <v>0</v>
      </c>
      <c r="G373" s="5">
        <v>39282661.6457</v>
      </c>
      <c r="H373" s="6">
        <f t="shared" si="36"/>
        <v>222995320.37130001</v>
      </c>
      <c r="I373" s="12"/>
      <c r="J373" s="126">
        <v>35</v>
      </c>
      <c r="K373" s="129" t="s">
        <v>57</v>
      </c>
      <c r="L373" s="13">
        <v>1</v>
      </c>
      <c r="M373" s="5" t="s">
        <v>754</v>
      </c>
      <c r="N373" s="5">
        <v>132848549.60959999</v>
      </c>
      <c r="O373" s="5">
        <v>0</v>
      </c>
      <c r="P373" s="5">
        <v>30764798.821800001</v>
      </c>
      <c r="Q373" s="6">
        <f t="shared" si="37"/>
        <v>163613348.4314</v>
      </c>
    </row>
    <row r="374" spans="1:17" ht="24.95" customHeight="1">
      <c r="A374" s="132"/>
      <c r="B374" s="130"/>
      <c r="C374" s="1">
        <v>10</v>
      </c>
      <c r="D374" s="5" t="s">
        <v>404</v>
      </c>
      <c r="E374" s="5">
        <v>173553512.71810001</v>
      </c>
      <c r="F374" s="5">
        <v>0</v>
      </c>
      <c r="G374" s="5">
        <v>46913275.114600003</v>
      </c>
      <c r="H374" s="6">
        <f t="shared" si="36"/>
        <v>220466787.83270001</v>
      </c>
      <c r="I374" s="12"/>
      <c r="J374" s="127"/>
      <c r="K374" s="130"/>
      <c r="L374" s="13">
        <v>2</v>
      </c>
      <c r="M374" s="5" t="s">
        <v>755</v>
      </c>
      <c r="N374" s="5">
        <v>147010072.59060001</v>
      </c>
      <c r="O374" s="5">
        <v>0</v>
      </c>
      <c r="P374" s="5">
        <v>28702205.383900002</v>
      </c>
      <c r="Q374" s="6">
        <f t="shared" si="37"/>
        <v>175712277.9745</v>
      </c>
    </row>
    <row r="375" spans="1:17" ht="24.95" customHeight="1">
      <c r="A375" s="132"/>
      <c r="B375" s="130"/>
      <c r="C375" s="1">
        <v>11</v>
      </c>
      <c r="D375" s="5" t="s">
        <v>405</v>
      </c>
      <c r="E375" s="5">
        <v>185295523.4427</v>
      </c>
      <c r="F375" s="5">
        <v>0</v>
      </c>
      <c r="G375" s="5">
        <v>49920310.025600001</v>
      </c>
      <c r="H375" s="6">
        <f t="shared" si="36"/>
        <v>235215833.46829998</v>
      </c>
      <c r="I375" s="12"/>
      <c r="J375" s="127"/>
      <c r="K375" s="130"/>
      <c r="L375" s="13">
        <v>3</v>
      </c>
      <c r="M375" s="5" t="s">
        <v>756</v>
      </c>
      <c r="N375" s="5">
        <v>123090049.4508</v>
      </c>
      <c r="O375" s="5">
        <v>0</v>
      </c>
      <c r="P375" s="5">
        <v>27281977.467</v>
      </c>
      <c r="Q375" s="6">
        <f t="shared" si="37"/>
        <v>150372026.91780001</v>
      </c>
    </row>
    <row r="376" spans="1:17" ht="24.95" customHeight="1">
      <c r="A376" s="132"/>
      <c r="B376" s="130"/>
      <c r="C376" s="1">
        <v>12</v>
      </c>
      <c r="D376" s="5" t="s">
        <v>406</v>
      </c>
      <c r="E376" s="5">
        <v>160127585.6873</v>
      </c>
      <c r="F376" s="5">
        <v>0</v>
      </c>
      <c r="G376" s="5">
        <v>39058560.3103</v>
      </c>
      <c r="H376" s="6">
        <f t="shared" si="36"/>
        <v>199186145.99759999</v>
      </c>
      <c r="I376" s="12"/>
      <c r="J376" s="127"/>
      <c r="K376" s="130"/>
      <c r="L376" s="13">
        <v>4</v>
      </c>
      <c r="M376" s="5" t="s">
        <v>757</v>
      </c>
      <c r="N376" s="5">
        <v>137815979.028</v>
      </c>
      <c r="O376" s="5">
        <v>0</v>
      </c>
      <c r="P376" s="5">
        <v>30570568.6941</v>
      </c>
      <c r="Q376" s="6">
        <f t="shared" si="37"/>
        <v>168386547.72209999</v>
      </c>
    </row>
    <row r="377" spans="1:17" ht="24.95" customHeight="1">
      <c r="A377" s="132"/>
      <c r="B377" s="130"/>
      <c r="C377" s="1">
        <v>13</v>
      </c>
      <c r="D377" s="5" t="s">
        <v>407</v>
      </c>
      <c r="E377" s="5">
        <v>138729367.78690001</v>
      </c>
      <c r="F377" s="5">
        <v>0</v>
      </c>
      <c r="G377" s="5">
        <v>37823076.394299999</v>
      </c>
      <c r="H377" s="6">
        <f t="shared" si="36"/>
        <v>176552444.18120003</v>
      </c>
      <c r="I377" s="12"/>
      <c r="J377" s="127"/>
      <c r="K377" s="130"/>
      <c r="L377" s="13">
        <v>5</v>
      </c>
      <c r="M377" s="5" t="s">
        <v>758</v>
      </c>
      <c r="N377" s="5">
        <v>193297453.56850001</v>
      </c>
      <c r="O377" s="5">
        <v>0</v>
      </c>
      <c r="P377" s="5">
        <v>41594995.392099999</v>
      </c>
      <c r="Q377" s="6">
        <f t="shared" si="37"/>
        <v>234892448.96060002</v>
      </c>
    </row>
    <row r="378" spans="1:17" ht="24.95" customHeight="1">
      <c r="A378" s="132"/>
      <c r="B378" s="130"/>
      <c r="C378" s="1">
        <v>14</v>
      </c>
      <c r="D378" s="5" t="s">
        <v>408</v>
      </c>
      <c r="E378" s="5">
        <v>142845713.572</v>
      </c>
      <c r="F378" s="5">
        <v>0</v>
      </c>
      <c r="G378" s="5">
        <v>34286231.211199999</v>
      </c>
      <c r="H378" s="6">
        <f t="shared" si="36"/>
        <v>177131944.7832</v>
      </c>
      <c r="I378" s="12"/>
      <c r="J378" s="127"/>
      <c r="K378" s="130"/>
      <c r="L378" s="13">
        <v>6</v>
      </c>
      <c r="M378" s="5" t="s">
        <v>759</v>
      </c>
      <c r="N378" s="5">
        <v>160193664.5995</v>
      </c>
      <c r="O378" s="5">
        <v>0</v>
      </c>
      <c r="P378" s="5">
        <v>31943029.589600001</v>
      </c>
      <c r="Q378" s="6">
        <f t="shared" si="37"/>
        <v>192136694.1891</v>
      </c>
    </row>
    <row r="379" spans="1:17" ht="24.95" customHeight="1">
      <c r="A379" s="132"/>
      <c r="B379" s="130"/>
      <c r="C379" s="1">
        <v>15</v>
      </c>
      <c r="D379" s="5" t="s">
        <v>409</v>
      </c>
      <c r="E379" s="5">
        <v>165357897.18489999</v>
      </c>
      <c r="F379" s="5">
        <v>0</v>
      </c>
      <c r="G379" s="5">
        <v>41823799.904700004</v>
      </c>
      <c r="H379" s="6">
        <f t="shared" si="36"/>
        <v>207181697.0896</v>
      </c>
      <c r="I379" s="12"/>
      <c r="J379" s="127"/>
      <c r="K379" s="130"/>
      <c r="L379" s="13">
        <v>7</v>
      </c>
      <c r="M379" s="5" t="s">
        <v>760</v>
      </c>
      <c r="N379" s="5">
        <v>147485529.5975</v>
      </c>
      <c r="O379" s="5">
        <v>0</v>
      </c>
      <c r="P379" s="5">
        <v>30112610.786499999</v>
      </c>
      <c r="Q379" s="6">
        <f t="shared" si="37"/>
        <v>177598140.384</v>
      </c>
    </row>
    <row r="380" spans="1:17" ht="24.95" customHeight="1">
      <c r="A380" s="132"/>
      <c r="B380" s="130"/>
      <c r="C380" s="1">
        <v>16</v>
      </c>
      <c r="D380" s="5" t="s">
        <v>410</v>
      </c>
      <c r="E380" s="5">
        <v>128257133.4268</v>
      </c>
      <c r="F380" s="5">
        <v>0</v>
      </c>
      <c r="G380" s="5">
        <v>32199552.430100001</v>
      </c>
      <c r="H380" s="6">
        <f t="shared" si="36"/>
        <v>160456685.85690001</v>
      </c>
      <c r="I380" s="12"/>
      <c r="J380" s="127"/>
      <c r="K380" s="130"/>
      <c r="L380" s="13">
        <v>8</v>
      </c>
      <c r="M380" s="5" t="s">
        <v>761</v>
      </c>
      <c r="N380" s="5">
        <v>128134673.95819999</v>
      </c>
      <c r="O380" s="5">
        <v>0</v>
      </c>
      <c r="P380" s="5">
        <v>28324509.527600002</v>
      </c>
      <c r="Q380" s="6">
        <f t="shared" si="37"/>
        <v>156459183.4858</v>
      </c>
    </row>
    <row r="381" spans="1:17" ht="24.95" customHeight="1">
      <c r="A381" s="132"/>
      <c r="B381" s="130"/>
      <c r="C381" s="1">
        <v>17</v>
      </c>
      <c r="D381" s="5" t="s">
        <v>411</v>
      </c>
      <c r="E381" s="5">
        <v>178459930.51179999</v>
      </c>
      <c r="F381" s="5">
        <v>0</v>
      </c>
      <c r="G381" s="5">
        <v>45128201.343099996</v>
      </c>
      <c r="H381" s="6">
        <f t="shared" si="36"/>
        <v>223588131.8549</v>
      </c>
      <c r="I381" s="12"/>
      <c r="J381" s="127"/>
      <c r="K381" s="130"/>
      <c r="L381" s="13">
        <v>9</v>
      </c>
      <c r="M381" s="5" t="s">
        <v>762</v>
      </c>
      <c r="N381" s="5">
        <v>168989132.29120001</v>
      </c>
      <c r="O381" s="5">
        <v>0</v>
      </c>
      <c r="P381" s="5">
        <v>36772746.391800001</v>
      </c>
      <c r="Q381" s="6">
        <f t="shared" si="37"/>
        <v>205761878.68300003</v>
      </c>
    </row>
    <row r="382" spans="1:17" ht="24.95" customHeight="1">
      <c r="A382" s="132"/>
      <c r="B382" s="130"/>
      <c r="C382" s="1">
        <v>18</v>
      </c>
      <c r="D382" s="5" t="s">
        <v>412</v>
      </c>
      <c r="E382" s="5">
        <v>120034668.89040001</v>
      </c>
      <c r="F382" s="5">
        <v>0</v>
      </c>
      <c r="G382" s="5">
        <v>32688457.985300001</v>
      </c>
      <c r="H382" s="6">
        <f t="shared" si="36"/>
        <v>152723126.8757</v>
      </c>
      <c r="I382" s="12"/>
      <c r="J382" s="127"/>
      <c r="K382" s="130"/>
      <c r="L382" s="13">
        <v>10</v>
      </c>
      <c r="M382" s="5" t="s">
        <v>763</v>
      </c>
      <c r="N382" s="5">
        <v>119180361.43260001</v>
      </c>
      <c r="O382" s="5">
        <v>0</v>
      </c>
      <c r="P382" s="5">
        <v>28558769.764800001</v>
      </c>
      <c r="Q382" s="6">
        <f t="shared" si="37"/>
        <v>147739131.1974</v>
      </c>
    </row>
    <row r="383" spans="1:17" ht="24.95" customHeight="1">
      <c r="A383" s="132"/>
      <c r="B383" s="130"/>
      <c r="C383" s="1">
        <v>19</v>
      </c>
      <c r="D383" s="5" t="s">
        <v>413</v>
      </c>
      <c r="E383" s="5">
        <v>158385592.50009999</v>
      </c>
      <c r="F383" s="5">
        <v>0</v>
      </c>
      <c r="G383" s="5">
        <v>42148481.094999999</v>
      </c>
      <c r="H383" s="6">
        <f t="shared" si="36"/>
        <v>200534073.59509999</v>
      </c>
      <c r="I383" s="12"/>
      <c r="J383" s="127"/>
      <c r="K383" s="130"/>
      <c r="L383" s="13">
        <v>11</v>
      </c>
      <c r="M383" s="5" t="s">
        <v>764</v>
      </c>
      <c r="N383" s="5">
        <v>114155837.39219999</v>
      </c>
      <c r="O383" s="5">
        <v>0</v>
      </c>
      <c r="P383" s="5">
        <v>25505313.382300001</v>
      </c>
      <c r="Q383" s="6">
        <f t="shared" si="37"/>
        <v>139661150.77449998</v>
      </c>
    </row>
    <row r="384" spans="1:17" ht="24.95" customHeight="1">
      <c r="A384" s="132"/>
      <c r="B384" s="130"/>
      <c r="C384" s="1">
        <v>20</v>
      </c>
      <c r="D384" s="5" t="s">
        <v>414</v>
      </c>
      <c r="E384" s="5">
        <v>132794767.5624</v>
      </c>
      <c r="F384" s="5">
        <v>0</v>
      </c>
      <c r="G384" s="5">
        <v>32895269.0046</v>
      </c>
      <c r="H384" s="6">
        <f t="shared" si="36"/>
        <v>165690036.567</v>
      </c>
      <c r="I384" s="12"/>
      <c r="J384" s="127"/>
      <c r="K384" s="130"/>
      <c r="L384" s="13">
        <v>12</v>
      </c>
      <c r="M384" s="5" t="s">
        <v>765</v>
      </c>
      <c r="N384" s="5">
        <v>122392515.1513</v>
      </c>
      <c r="O384" s="5">
        <v>0</v>
      </c>
      <c r="P384" s="5">
        <v>27269127.465500001</v>
      </c>
      <c r="Q384" s="6">
        <f t="shared" si="37"/>
        <v>149661642.61680001</v>
      </c>
    </row>
    <row r="385" spans="1:17" ht="24.95" customHeight="1">
      <c r="A385" s="132"/>
      <c r="B385" s="130"/>
      <c r="C385" s="1">
        <v>21</v>
      </c>
      <c r="D385" s="5" t="s">
        <v>415</v>
      </c>
      <c r="E385" s="5">
        <v>169264885.4971</v>
      </c>
      <c r="F385" s="5">
        <v>0</v>
      </c>
      <c r="G385" s="5">
        <v>42578989.784699999</v>
      </c>
      <c r="H385" s="6">
        <f t="shared" si="36"/>
        <v>211843875.2818</v>
      </c>
      <c r="I385" s="12"/>
      <c r="J385" s="127"/>
      <c r="K385" s="130"/>
      <c r="L385" s="13">
        <v>13</v>
      </c>
      <c r="M385" s="5" t="s">
        <v>766</v>
      </c>
      <c r="N385" s="5">
        <v>133116335.9752</v>
      </c>
      <c r="O385" s="5">
        <v>0</v>
      </c>
      <c r="P385" s="5">
        <v>31494759.641199999</v>
      </c>
      <c r="Q385" s="6">
        <f t="shared" si="37"/>
        <v>164611095.6164</v>
      </c>
    </row>
    <row r="386" spans="1:17" ht="24.95" customHeight="1">
      <c r="A386" s="132"/>
      <c r="B386" s="130"/>
      <c r="C386" s="1">
        <v>22</v>
      </c>
      <c r="D386" s="5" t="s">
        <v>416</v>
      </c>
      <c r="E386" s="5">
        <v>189373282.11340001</v>
      </c>
      <c r="F386" s="5">
        <v>0</v>
      </c>
      <c r="G386" s="5">
        <v>44133099.916299999</v>
      </c>
      <c r="H386" s="6">
        <f t="shared" si="36"/>
        <v>233506382.02970001</v>
      </c>
      <c r="I386" s="12"/>
      <c r="J386" s="127"/>
      <c r="K386" s="130"/>
      <c r="L386" s="13">
        <v>14</v>
      </c>
      <c r="M386" s="5" t="s">
        <v>767</v>
      </c>
      <c r="N386" s="5">
        <v>146479384.60690001</v>
      </c>
      <c r="O386" s="5">
        <v>0</v>
      </c>
      <c r="P386" s="5">
        <v>35211437.5682</v>
      </c>
      <c r="Q386" s="6">
        <f t="shared" si="37"/>
        <v>181690822.1751</v>
      </c>
    </row>
    <row r="387" spans="1:17" ht="24.95" customHeight="1">
      <c r="A387" s="132"/>
      <c r="B387" s="131"/>
      <c r="C387" s="1">
        <v>23</v>
      </c>
      <c r="D387" s="5" t="s">
        <v>417</v>
      </c>
      <c r="E387" s="5">
        <v>193366482.4183</v>
      </c>
      <c r="F387" s="5">
        <v>0</v>
      </c>
      <c r="G387" s="5">
        <v>50311057.715899996</v>
      </c>
      <c r="H387" s="6">
        <f t="shared" si="36"/>
        <v>243677540.13420001</v>
      </c>
      <c r="I387" s="12"/>
      <c r="J387" s="127"/>
      <c r="K387" s="130"/>
      <c r="L387" s="13">
        <v>15</v>
      </c>
      <c r="M387" s="5" t="s">
        <v>768</v>
      </c>
      <c r="N387" s="5">
        <v>135858164.19549999</v>
      </c>
      <c r="O387" s="5">
        <v>0</v>
      </c>
      <c r="P387" s="5">
        <v>26554707.747400001</v>
      </c>
      <c r="Q387" s="6">
        <f t="shared" si="37"/>
        <v>162412871.9429</v>
      </c>
    </row>
    <row r="388" spans="1:17" ht="24.95" customHeight="1">
      <c r="A388" s="1"/>
      <c r="B388" s="119" t="s">
        <v>828</v>
      </c>
      <c r="C388" s="120"/>
      <c r="D388" s="121"/>
      <c r="E388" s="15">
        <f>SUM(E365:E387)</f>
        <v>3772702125.2057991</v>
      </c>
      <c r="F388" s="15">
        <f t="shared" ref="F388:G388" si="43">SUM(F365:F387)</f>
        <v>0</v>
      </c>
      <c r="G388" s="15">
        <f t="shared" si="43"/>
        <v>933659027.70439982</v>
      </c>
      <c r="H388" s="8">
        <f t="shared" si="36"/>
        <v>4706361152.9101992</v>
      </c>
      <c r="I388" s="34"/>
      <c r="J388" s="127"/>
      <c r="K388" s="130"/>
      <c r="L388" s="13">
        <v>16</v>
      </c>
      <c r="M388" s="5" t="s">
        <v>769</v>
      </c>
      <c r="N388" s="5">
        <v>141587492.2545</v>
      </c>
      <c r="O388" s="5">
        <v>0</v>
      </c>
      <c r="P388" s="5">
        <v>29825537.715799998</v>
      </c>
      <c r="Q388" s="6">
        <f t="shared" si="37"/>
        <v>171413029.97029999</v>
      </c>
    </row>
    <row r="389" spans="1:17" ht="24.95" customHeight="1">
      <c r="A389" s="132">
        <v>19</v>
      </c>
      <c r="B389" s="129" t="s">
        <v>41</v>
      </c>
      <c r="C389" s="1">
        <v>1</v>
      </c>
      <c r="D389" s="5" t="s">
        <v>418</v>
      </c>
      <c r="E389" s="5">
        <v>124087162.4241</v>
      </c>
      <c r="F389" s="5">
        <v>0</v>
      </c>
      <c r="G389" s="5">
        <v>34414701.123599999</v>
      </c>
      <c r="H389" s="6">
        <f t="shared" si="36"/>
        <v>158501863.54769999</v>
      </c>
      <c r="I389" s="12"/>
      <c r="J389" s="128"/>
      <c r="K389" s="131"/>
      <c r="L389" s="13">
        <v>17</v>
      </c>
      <c r="M389" s="5" t="s">
        <v>770</v>
      </c>
      <c r="N389" s="5">
        <v>141251030.84029999</v>
      </c>
      <c r="O389" s="5">
        <v>0</v>
      </c>
      <c r="P389" s="5">
        <v>28834203.8288</v>
      </c>
      <c r="Q389" s="6">
        <f t="shared" si="37"/>
        <v>170085234.66909999</v>
      </c>
    </row>
    <row r="390" spans="1:17" ht="24.95" customHeight="1">
      <c r="A390" s="132"/>
      <c r="B390" s="130"/>
      <c r="C390" s="1">
        <v>2</v>
      </c>
      <c r="D390" s="5" t="s">
        <v>419</v>
      </c>
      <c r="E390" s="5">
        <v>127097865.0341</v>
      </c>
      <c r="F390" s="5">
        <v>0</v>
      </c>
      <c r="G390" s="5">
        <v>35492217.4815</v>
      </c>
      <c r="H390" s="6">
        <f t="shared" si="36"/>
        <v>162590082.5156</v>
      </c>
      <c r="I390" s="12"/>
      <c r="J390" s="19"/>
      <c r="K390" s="119" t="s">
        <v>845</v>
      </c>
      <c r="L390" s="120"/>
      <c r="M390" s="121"/>
      <c r="N390" s="15">
        <f>SUM(N373:N389)</f>
        <v>2392886226.5423999</v>
      </c>
      <c r="O390" s="15">
        <f t="shared" ref="O390:P390" si="44">SUM(O373:O389)</f>
        <v>0</v>
      </c>
      <c r="P390" s="15">
        <f t="shared" si="44"/>
        <v>519321299.16840005</v>
      </c>
      <c r="Q390" s="8">
        <f t="shared" si="37"/>
        <v>2912207525.7108002</v>
      </c>
    </row>
    <row r="391" spans="1:17" ht="24.95" customHeight="1">
      <c r="A391" s="132"/>
      <c r="B391" s="130"/>
      <c r="C391" s="1">
        <v>3</v>
      </c>
      <c r="D391" s="5" t="s">
        <v>420</v>
      </c>
      <c r="E391" s="5">
        <v>115888212.66</v>
      </c>
      <c r="F391" s="5">
        <v>0</v>
      </c>
      <c r="G391" s="5">
        <v>33655138.2064</v>
      </c>
      <c r="H391" s="6">
        <f t="shared" si="36"/>
        <v>149543350.8664</v>
      </c>
      <c r="I391" s="12"/>
      <c r="J391" s="126">
        <v>36</v>
      </c>
      <c r="K391" s="129" t="s">
        <v>58</v>
      </c>
      <c r="L391" s="13">
        <v>1</v>
      </c>
      <c r="M391" s="5" t="s">
        <v>771</v>
      </c>
      <c r="N391" s="5">
        <v>132955417.4258</v>
      </c>
      <c r="O391" s="5">
        <v>0</v>
      </c>
      <c r="P391" s="5">
        <v>30179469.195700001</v>
      </c>
      <c r="Q391" s="6">
        <f t="shared" si="37"/>
        <v>163134886.62149999</v>
      </c>
    </row>
    <row r="392" spans="1:17" ht="24.95" customHeight="1">
      <c r="A392" s="132"/>
      <c r="B392" s="130"/>
      <c r="C392" s="1">
        <v>4</v>
      </c>
      <c r="D392" s="5" t="s">
        <v>421</v>
      </c>
      <c r="E392" s="5">
        <v>125722689.277</v>
      </c>
      <c r="F392" s="5">
        <v>0</v>
      </c>
      <c r="G392" s="5">
        <v>35405160.403200001</v>
      </c>
      <c r="H392" s="6">
        <f t="shared" si="36"/>
        <v>161127849.68019998</v>
      </c>
      <c r="I392" s="12"/>
      <c r="J392" s="127"/>
      <c r="K392" s="130"/>
      <c r="L392" s="13">
        <v>2</v>
      </c>
      <c r="M392" s="5" t="s">
        <v>772</v>
      </c>
      <c r="N392" s="5">
        <v>128734074.0869</v>
      </c>
      <c r="O392" s="5">
        <v>0</v>
      </c>
      <c r="P392" s="5">
        <v>33181727.404599998</v>
      </c>
      <c r="Q392" s="6">
        <f t="shared" si="37"/>
        <v>161915801.49149999</v>
      </c>
    </row>
    <row r="393" spans="1:17" ht="24.95" customHeight="1">
      <c r="A393" s="132"/>
      <c r="B393" s="130"/>
      <c r="C393" s="1">
        <v>5</v>
      </c>
      <c r="D393" s="5" t="s">
        <v>422</v>
      </c>
      <c r="E393" s="5">
        <v>152380038.08770001</v>
      </c>
      <c r="F393" s="5">
        <v>0</v>
      </c>
      <c r="G393" s="5">
        <v>41341726.551100001</v>
      </c>
      <c r="H393" s="6">
        <f t="shared" ref="H393:H414" si="45">E393+F393+G393</f>
        <v>193721764.63880002</v>
      </c>
      <c r="I393" s="12"/>
      <c r="J393" s="127"/>
      <c r="K393" s="130"/>
      <c r="L393" s="13">
        <v>3</v>
      </c>
      <c r="M393" s="5" t="s">
        <v>773</v>
      </c>
      <c r="N393" s="5">
        <v>151927293.73339999</v>
      </c>
      <c r="O393" s="5">
        <v>0</v>
      </c>
      <c r="P393" s="5">
        <v>34845365.297899999</v>
      </c>
      <c r="Q393" s="6">
        <f t="shared" ref="Q393:Q411" si="46">SUM(N393:P393)</f>
        <v>186772659.03129998</v>
      </c>
    </row>
    <row r="394" spans="1:17" ht="24.95" customHeight="1">
      <c r="A394" s="132"/>
      <c r="B394" s="130"/>
      <c r="C394" s="1">
        <v>6</v>
      </c>
      <c r="D394" s="5" t="s">
        <v>423</v>
      </c>
      <c r="E394" s="5">
        <v>121401925.9302</v>
      </c>
      <c r="F394" s="5">
        <v>0</v>
      </c>
      <c r="G394" s="5">
        <v>34196318.375200003</v>
      </c>
      <c r="H394" s="6">
        <f t="shared" si="45"/>
        <v>155598244.30540001</v>
      </c>
      <c r="I394" s="12"/>
      <c r="J394" s="127"/>
      <c r="K394" s="130"/>
      <c r="L394" s="13">
        <v>4</v>
      </c>
      <c r="M394" s="5" t="s">
        <v>774</v>
      </c>
      <c r="N394" s="5">
        <v>167683409.77489999</v>
      </c>
      <c r="O394" s="5">
        <v>0</v>
      </c>
      <c r="P394" s="5">
        <v>37959236.870800003</v>
      </c>
      <c r="Q394" s="6">
        <f t="shared" si="46"/>
        <v>205642646.64569998</v>
      </c>
    </row>
    <row r="395" spans="1:17" ht="24.95" customHeight="1">
      <c r="A395" s="132"/>
      <c r="B395" s="130"/>
      <c r="C395" s="1">
        <v>7</v>
      </c>
      <c r="D395" s="5" t="s">
        <v>424</v>
      </c>
      <c r="E395" s="5">
        <v>195955913.2789</v>
      </c>
      <c r="F395" s="5">
        <v>0</v>
      </c>
      <c r="G395" s="5">
        <v>50873467.470200002</v>
      </c>
      <c r="H395" s="6">
        <f t="shared" si="45"/>
        <v>246829380.7491</v>
      </c>
      <c r="I395" s="12"/>
      <c r="J395" s="127"/>
      <c r="K395" s="130"/>
      <c r="L395" s="13">
        <v>5</v>
      </c>
      <c r="M395" s="5" t="s">
        <v>775</v>
      </c>
      <c r="N395" s="5">
        <v>145950537.89739999</v>
      </c>
      <c r="O395" s="5">
        <v>0</v>
      </c>
      <c r="P395" s="5">
        <v>34368098.749200001</v>
      </c>
      <c r="Q395" s="6">
        <f t="shared" si="46"/>
        <v>180318636.64660001</v>
      </c>
    </row>
    <row r="396" spans="1:17" ht="24.95" customHeight="1">
      <c r="A396" s="132"/>
      <c r="B396" s="130"/>
      <c r="C396" s="1">
        <v>8</v>
      </c>
      <c r="D396" s="5" t="s">
        <v>425</v>
      </c>
      <c r="E396" s="5">
        <v>133507857.2066</v>
      </c>
      <c r="F396" s="5">
        <v>0</v>
      </c>
      <c r="G396" s="5">
        <v>36690766.0528</v>
      </c>
      <c r="H396" s="6">
        <f t="shared" si="45"/>
        <v>170198623.25940001</v>
      </c>
      <c r="I396" s="12"/>
      <c r="J396" s="127"/>
      <c r="K396" s="130"/>
      <c r="L396" s="13">
        <v>6</v>
      </c>
      <c r="M396" s="5" t="s">
        <v>776</v>
      </c>
      <c r="N396" s="5">
        <v>202660731.13929999</v>
      </c>
      <c r="O396" s="5">
        <v>0</v>
      </c>
      <c r="P396" s="5">
        <v>46385406.716600001</v>
      </c>
      <c r="Q396" s="6">
        <f t="shared" si="46"/>
        <v>249046137.85589999</v>
      </c>
    </row>
    <row r="397" spans="1:17" ht="24.95" customHeight="1">
      <c r="A397" s="132"/>
      <c r="B397" s="130"/>
      <c r="C397" s="1">
        <v>9</v>
      </c>
      <c r="D397" s="5" t="s">
        <v>426</v>
      </c>
      <c r="E397" s="5">
        <v>143515764.0862</v>
      </c>
      <c r="F397" s="5">
        <v>0</v>
      </c>
      <c r="G397" s="5">
        <v>37862807.291000001</v>
      </c>
      <c r="H397" s="6">
        <f t="shared" si="45"/>
        <v>181378571.37720001</v>
      </c>
      <c r="I397" s="12"/>
      <c r="J397" s="127"/>
      <c r="K397" s="130"/>
      <c r="L397" s="13">
        <v>7</v>
      </c>
      <c r="M397" s="5" t="s">
        <v>777</v>
      </c>
      <c r="N397" s="5">
        <v>153912033.04080001</v>
      </c>
      <c r="O397" s="5">
        <v>0</v>
      </c>
      <c r="P397" s="5">
        <v>39536894.125600003</v>
      </c>
      <c r="Q397" s="6">
        <f t="shared" si="46"/>
        <v>193448927.16640002</v>
      </c>
    </row>
    <row r="398" spans="1:17" ht="24.95" customHeight="1">
      <c r="A398" s="132"/>
      <c r="B398" s="130"/>
      <c r="C398" s="1">
        <v>10</v>
      </c>
      <c r="D398" s="5" t="s">
        <v>427</v>
      </c>
      <c r="E398" s="5">
        <v>144520907.83739999</v>
      </c>
      <c r="F398" s="5">
        <v>0</v>
      </c>
      <c r="G398" s="5">
        <v>39375609.040799998</v>
      </c>
      <c r="H398" s="6">
        <f t="shared" si="45"/>
        <v>183896516.87819999</v>
      </c>
      <c r="I398" s="12"/>
      <c r="J398" s="127"/>
      <c r="K398" s="130"/>
      <c r="L398" s="13">
        <v>8</v>
      </c>
      <c r="M398" s="5" t="s">
        <v>386</v>
      </c>
      <c r="N398" s="5">
        <v>139640121.15619999</v>
      </c>
      <c r="O398" s="5">
        <v>0</v>
      </c>
      <c r="P398" s="5">
        <v>32624266.081999999</v>
      </c>
      <c r="Q398" s="6">
        <f t="shared" si="46"/>
        <v>172264387.23819998</v>
      </c>
    </row>
    <row r="399" spans="1:17" ht="24.95" customHeight="1">
      <c r="A399" s="132"/>
      <c r="B399" s="130"/>
      <c r="C399" s="1">
        <v>11</v>
      </c>
      <c r="D399" s="5" t="s">
        <v>428</v>
      </c>
      <c r="E399" s="5">
        <v>133950907.9614</v>
      </c>
      <c r="F399" s="5">
        <v>0</v>
      </c>
      <c r="G399" s="5">
        <v>32870278.951200001</v>
      </c>
      <c r="H399" s="6">
        <f t="shared" si="45"/>
        <v>166821186.91260001</v>
      </c>
      <c r="I399" s="12"/>
      <c r="J399" s="127"/>
      <c r="K399" s="130"/>
      <c r="L399" s="13">
        <v>9</v>
      </c>
      <c r="M399" s="5" t="s">
        <v>778</v>
      </c>
      <c r="N399" s="5">
        <v>150954919.85170001</v>
      </c>
      <c r="O399" s="5">
        <v>0</v>
      </c>
      <c r="P399" s="5">
        <v>34792821.5744</v>
      </c>
      <c r="Q399" s="6">
        <f t="shared" si="46"/>
        <v>185747741.42610002</v>
      </c>
    </row>
    <row r="400" spans="1:17" ht="24.95" customHeight="1">
      <c r="A400" s="132"/>
      <c r="B400" s="130"/>
      <c r="C400" s="1">
        <v>12</v>
      </c>
      <c r="D400" s="5" t="s">
        <v>429</v>
      </c>
      <c r="E400" s="5">
        <v>131229549.3756</v>
      </c>
      <c r="F400" s="5">
        <v>0</v>
      </c>
      <c r="G400" s="5">
        <v>36075849.749600001</v>
      </c>
      <c r="H400" s="6">
        <f t="shared" si="45"/>
        <v>167305399.1252</v>
      </c>
      <c r="I400" s="12"/>
      <c r="J400" s="127"/>
      <c r="K400" s="130"/>
      <c r="L400" s="13">
        <v>10</v>
      </c>
      <c r="M400" s="5" t="s">
        <v>779</v>
      </c>
      <c r="N400" s="5">
        <v>199248183.34299999</v>
      </c>
      <c r="O400" s="5">
        <v>0</v>
      </c>
      <c r="P400" s="5">
        <v>40245527.979199998</v>
      </c>
      <c r="Q400" s="6">
        <f t="shared" si="46"/>
        <v>239493711.3222</v>
      </c>
    </row>
    <row r="401" spans="1:17" ht="24.95" customHeight="1">
      <c r="A401" s="132"/>
      <c r="B401" s="130"/>
      <c r="C401" s="1">
        <v>13</v>
      </c>
      <c r="D401" s="5" t="s">
        <v>430</v>
      </c>
      <c r="E401" s="5">
        <v>137116325.4294</v>
      </c>
      <c r="F401" s="5">
        <v>0</v>
      </c>
      <c r="G401" s="5">
        <v>36898451.679399997</v>
      </c>
      <c r="H401" s="6">
        <f t="shared" si="45"/>
        <v>174014777.10879999</v>
      </c>
      <c r="I401" s="12"/>
      <c r="J401" s="127"/>
      <c r="K401" s="130"/>
      <c r="L401" s="13">
        <v>11</v>
      </c>
      <c r="M401" s="5" t="s">
        <v>780</v>
      </c>
      <c r="N401" s="5">
        <v>124406574.1787</v>
      </c>
      <c r="O401" s="5">
        <v>0</v>
      </c>
      <c r="P401" s="5">
        <v>29733352.1272</v>
      </c>
      <c r="Q401" s="6">
        <f t="shared" si="46"/>
        <v>154139926.30590001</v>
      </c>
    </row>
    <row r="402" spans="1:17" ht="24.95" customHeight="1">
      <c r="A402" s="132"/>
      <c r="B402" s="130"/>
      <c r="C402" s="1">
        <v>14</v>
      </c>
      <c r="D402" s="5" t="s">
        <v>431</v>
      </c>
      <c r="E402" s="5">
        <v>122308377.57449999</v>
      </c>
      <c r="F402" s="5">
        <v>0</v>
      </c>
      <c r="G402" s="5">
        <v>33631792.915700004</v>
      </c>
      <c r="H402" s="6">
        <f t="shared" si="45"/>
        <v>155940170.49019998</v>
      </c>
      <c r="I402" s="12"/>
      <c r="J402" s="127"/>
      <c r="K402" s="130"/>
      <c r="L402" s="13">
        <v>12</v>
      </c>
      <c r="M402" s="5" t="s">
        <v>781</v>
      </c>
      <c r="N402" s="5">
        <v>143691649.44459999</v>
      </c>
      <c r="O402" s="5">
        <v>0</v>
      </c>
      <c r="P402" s="5">
        <v>35083864.017200001</v>
      </c>
      <c r="Q402" s="6">
        <f t="shared" si="46"/>
        <v>178775513.46179998</v>
      </c>
    </row>
    <row r="403" spans="1:17" ht="24.95" customHeight="1">
      <c r="A403" s="132"/>
      <c r="B403" s="130"/>
      <c r="C403" s="1">
        <v>15</v>
      </c>
      <c r="D403" s="5" t="s">
        <v>432</v>
      </c>
      <c r="E403" s="5">
        <v>121670142.8759</v>
      </c>
      <c r="F403" s="5">
        <v>0</v>
      </c>
      <c r="G403" s="5">
        <v>30536624.486400001</v>
      </c>
      <c r="H403" s="6">
        <f t="shared" si="45"/>
        <v>152206767.36230001</v>
      </c>
      <c r="I403" s="12"/>
      <c r="J403" s="127"/>
      <c r="K403" s="130"/>
      <c r="L403" s="13">
        <v>13</v>
      </c>
      <c r="M403" s="5" t="s">
        <v>782</v>
      </c>
      <c r="N403" s="5">
        <v>152236578.8572</v>
      </c>
      <c r="O403" s="5">
        <v>0</v>
      </c>
      <c r="P403" s="5">
        <v>38503579.081799999</v>
      </c>
      <c r="Q403" s="6">
        <f t="shared" si="46"/>
        <v>190740157.93900001</v>
      </c>
    </row>
    <row r="404" spans="1:17" ht="24.95" customHeight="1">
      <c r="A404" s="132"/>
      <c r="B404" s="130"/>
      <c r="C404" s="1">
        <v>16</v>
      </c>
      <c r="D404" s="5" t="s">
        <v>433</v>
      </c>
      <c r="E404" s="5">
        <v>131497545.4061</v>
      </c>
      <c r="F404" s="5">
        <v>0</v>
      </c>
      <c r="G404" s="5">
        <v>36223052.908399999</v>
      </c>
      <c r="H404" s="6">
        <f t="shared" si="45"/>
        <v>167720598.3145</v>
      </c>
      <c r="I404" s="12"/>
      <c r="J404" s="128"/>
      <c r="K404" s="131"/>
      <c r="L404" s="13">
        <v>14</v>
      </c>
      <c r="M404" s="5" t="s">
        <v>783</v>
      </c>
      <c r="N404" s="5">
        <v>168131141.7369</v>
      </c>
      <c r="O404" s="5">
        <v>0</v>
      </c>
      <c r="P404" s="5">
        <v>40375844.486699998</v>
      </c>
      <c r="Q404" s="6">
        <f t="shared" si="46"/>
        <v>208506986.2236</v>
      </c>
    </row>
    <row r="405" spans="1:17" ht="24.95" customHeight="1">
      <c r="A405" s="132"/>
      <c r="B405" s="130"/>
      <c r="C405" s="1">
        <v>17</v>
      </c>
      <c r="D405" s="5" t="s">
        <v>434</v>
      </c>
      <c r="E405" s="5">
        <v>150161081.1153</v>
      </c>
      <c r="F405" s="5">
        <v>0</v>
      </c>
      <c r="G405" s="5">
        <v>41676095.700599998</v>
      </c>
      <c r="H405" s="6">
        <f t="shared" si="45"/>
        <v>191837176.8159</v>
      </c>
      <c r="I405" s="12"/>
      <c r="J405" s="19"/>
      <c r="K405" s="119" t="s">
        <v>846</v>
      </c>
      <c r="L405" s="120"/>
      <c r="M405" s="121"/>
      <c r="N405" s="15">
        <f>SUM(N391:N404)</f>
        <v>2162132665.6668</v>
      </c>
      <c r="O405" s="15">
        <f t="shared" ref="O405:P405" si="47">SUM(O391:O404)</f>
        <v>0</v>
      </c>
      <c r="P405" s="15">
        <f t="shared" si="47"/>
        <v>507815453.70889997</v>
      </c>
      <c r="Q405" s="8">
        <f t="shared" si="46"/>
        <v>2669948119.3757</v>
      </c>
    </row>
    <row r="406" spans="1:17" ht="24.95" customHeight="1">
      <c r="A406" s="132"/>
      <c r="B406" s="130"/>
      <c r="C406" s="1">
        <v>18</v>
      </c>
      <c r="D406" s="5" t="s">
        <v>435</v>
      </c>
      <c r="E406" s="5">
        <v>180534413.83320001</v>
      </c>
      <c r="F406" s="5">
        <v>0</v>
      </c>
      <c r="G406" s="5">
        <v>47057622.515799999</v>
      </c>
      <c r="H406" s="6">
        <f t="shared" si="45"/>
        <v>227592036.34900001</v>
      </c>
      <c r="I406" s="12"/>
      <c r="J406" s="126">
        <v>37</v>
      </c>
      <c r="K406" s="129" t="s">
        <v>59</v>
      </c>
      <c r="L406" s="13">
        <v>1</v>
      </c>
      <c r="M406" s="5" t="s">
        <v>784</v>
      </c>
      <c r="N406" s="5">
        <v>111062516.37109999</v>
      </c>
      <c r="O406" s="5">
        <v>0</v>
      </c>
      <c r="P406" s="5">
        <v>254260580.5625</v>
      </c>
      <c r="Q406" s="6">
        <f t="shared" si="46"/>
        <v>365323096.93360001</v>
      </c>
    </row>
    <row r="407" spans="1:17" ht="24.95" customHeight="1">
      <c r="A407" s="132"/>
      <c r="B407" s="130"/>
      <c r="C407" s="1">
        <v>19</v>
      </c>
      <c r="D407" s="5" t="s">
        <v>436</v>
      </c>
      <c r="E407" s="5">
        <v>124121869.26369999</v>
      </c>
      <c r="F407" s="5">
        <v>0</v>
      </c>
      <c r="G407" s="5">
        <v>35077384.448100001</v>
      </c>
      <c r="H407" s="6">
        <f t="shared" si="45"/>
        <v>159199253.71179998</v>
      </c>
      <c r="I407" s="12"/>
      <c r="J407" s="127"/>
      <c r="K407" s="130"/>
      <c r="L407" s="13">
        <v>2</v>
      </c>
      <c r="M407" s="5" t="s">
        <v>785</v>
      </c>
      <c r="N407" s="5">
        <v>283516316.7274</v>
      </c>
      <c r="O407" s="5">
        <v>0</v>
      </c>
      <c r="P407" s="5">
        <v>302708652.00559998</v>
      </c>
      <c r="Q407" s="6">
        <f t="shared" si="46"/>
        <v>586224968.73300004</v>
      </c>
    </row>
    <row r="408" spans="1:17" ht="24.95" customHeight="1">
      <c r="A408" s="132"/>
      <c r="B408" s="130"/>
      <c r="C408" s="1">
        <v>20</v>
      </c>
      <c r="D408" s="5" t="s">
        <v>437</v>
      </c>
      <c r="E408" s="5">
        <v>119599687.7569</v>
      </c>
      <c r="F408" s="5">
        <v>0</v>
      </c>
      <c r="G408" s="5">
        <v>33048362.480099998</v>
      </c>
      <c r="H408" s="6">
        <f t="shared" si="45"/>
        <v>152648050.23699999</v>
      </c>
      <c r="I408" s="12"/>
      <c r="J408" s="127"/>
      <c r="K408" s="130"/>
      <c r="L408" s="13">
        <v>3</v>
      </c>
      <c r="M408" s="5" t="s">
        <v>786</v>
      </c>
      <c r="N408" s="5">
        <v>159696988.04319999</v>
      </c>
      <c r="O408" s="5">
        <v>0</v>
      </c>
      <c r="P408" s="5">
        <v>265615137.9278</v>
      </c>
      <c r="Q408" s="6">
        <f t="shared" si="46"/>
        <v>425312125.97099996</v>
      </c>
    </row>
    <row r="409" spans="1:17" ht="24.95" customHeight="1">
      <c r="A409" s="132"/>
      <c r="B409" s="130"/>
      <c r="C409" s="1">
        <v>21</v>
      </c>
      <c r="D409" s="5" t="s">
        <v>438</v>
      </c>
      <c r="E409" s="5">
        <v>174257980.87619999</v>
      </c>
      <c r="F409" s="5">
        <v>0</v>
      </c>
      <c r="G409" s="5">
        <v>47290806.313100003</v>
      </c>
      <c r="H409" s="6">
        <f t="shared" si="45"/>
        <v>221548787.1893</v>
      </c>
      <c r="I409" s="12"/>
      <c r="J409" s="127"/>
      <c r="K409" s="130"/>
      <c r="L409" s="13">
        <v>4</v>
      </c>
      <c r="M409" s="5" t="s">
        <v>787</v>
      </c>
      <c r="N409" s="5">
        <v>136862435.94859999</v>
      </c>
      <c r="O409" s="5">
        <v>0</v>
      </c>
      <c r="P409" s="5">
        <v>260942985.01859999</v>
      </c>
      <c r="Q409" s="6">
        <f t="shared" si="46"/>
        <v>397805420.96719998</v>
      </c>
    </row>
    <row r="410" spans="1:17" ht="24.95" customHeight="1">
      <c r="A410" s="132"/>
      <c r="B410" s="130"/>
      <c r="C410" s="1">
        <v>22</v>
      </c>
      <c r="D410" s="5" t="s">
        <v>439</v>
      </c>
      <c r="E410" s="5">
        <v>115975456.54979999</v>
      </c>
      <c r="F410" s="5">
        <v>0</v>
      </c>
      <c r="G410" s="5">
        <v>32212708.7163</v>
      </c>
      <c r="H410" s="6">
        <f t="shared" si="45"/>
        <v>148188165.26609999</v>
      </c>
      <c r="I410" s="12"/>
      <c r="J410" s="127"/>
      <c r="K410" s="130"/>
      <c r="L410" s="13">
        <v>5</v>
      </c>
      <c r="M410" s="5" t="s">
        <v>788</v>
      </c>
      <c r="N410" s="5">
        <v>130042585.8989</v>
      </c>
      <c r="O410" s="5">
        <v>0</v>
      </c>
      <c r="P410" s="5">
        <v>256879222.4955</v>
      </c>
      <c r="Q410" s="6">
        <f t="shared" si="46"/>
        <v>386921808.3944</v>
      </c>
    </row>
    <row r="411" spans="1:17" ht="24.95" customHeight="1">
      <c r="A411" s="132"/>
      <c r="B411" s="130"/>
      <c r="C411" s="1">
        <v>23</v>
      </c>
      <c r="D411" s="5" t="s">
        <v>440</v>
      </c>
      <c r="E411" s="5">
        <v>117042992.81910001</v>
      </c>
      <c r="F411" s="5">
        <v>0</v>
      </c>
      <c r="G411" s="5">
        <v>31898455.537700001</v>
      </c>
      <c r="H411" s="6">
        <f t="shared" si="45"/>
        <v>148941448.35680002</v>
      </c>
      <c r="I411" s="12"/>
      <c r="J411" s="128"/>
      <c r="K411" s="131"/>
      <c r="L411" s="13">
        <v>6</v>
      </c>
      <c r="M411" s="5" t="s">
        <v>789</v>
      </c>
      <c r="N411" s="5">
        <v>133766739.1543</v>
      </c>
      <c r="O411" s="5">
        <v>0</v>
      </c>
      <c r="P411" s="5">
        <v>256103512.97960001</v>
      </c>
      <c r="Q411" s="6">
        <f t="shared" si="46"/>
        <v>389870252.13390005</v>
      </c>
    </row>
    <row r="412" spans="1:17" ht="24.95" customHeight="1" thickBot="1">
      <c r="A412" s="132"/>
      <c r="B412" s="130"/>
      <c r="C412" s="1">
        <v>24</v>
      </c>
      <c r="D412" s="5" t="s">
        <v>441</v>
      </c>
      <c r="E412" s="5">
        <v>150999543.51589999</v>
      </c>
      <c r="F412" s="5">
        <v>0</v>
      </c>
      <c r="G412" s="5">
        <v>40513002.369199999</v>
      </c>
      <c r="H412" s="6">
        <f t="shared" si="45"/>
        <v>191512545.88509998</v>
      </c>
      <c r="I412" s="12"/>
      <c r="J412" s="19"/>
      <c r="K412" s="119"/>
      <c r="L412" s="120"/>
      <c r="M412" s="121"/>
      <c r="N412" s="20">
        <f>SUM(N406:N411)</f>
        <v>954947582.14350009</v>
      </c>
      <c r="O412" s="20">
        <f t="shared" ref="O412:P412" si="48">SUM(O406:O411)</f>
        <v>0</v>
      </c>
      <c r="P412" s="20">
        <f t="shared" si="48"/>
        <v>1596510090.9895999</v>
      </c>
      <c r="Q412" s="8">
        <f>SUM(N412:P412)</f>
        <v>2551457673.1331</v>
      </c>
    </row>
    <row r="413" spans="1:17" ht="24.95" customHeight="1" thickTop="1" thickBot="1">
      <c r="A413" s="132"/>
      <c r="B413" s="130"/>
      <c r="C413" s="1">
        <v>25</v>
      </c>
      <c r="D413" s="5" t="s">
        <v>442</v>
      </c>
      <c r="E413" s="5">
        <v>154288051.34900001</v>
      </c>
      <c r="F413" s="5">
        <v>0</v>
      </c>
      <c r="G413" s="5">
        <v>42611925.654399998</v>
      </c>
      <c r="H413" s="6">
        <f t="shared" si="45"/>
        <v>196899977.0034</v>
      </c>
      <c r="I413" s="12"/>
      <c r="J413" s="119"/>
      <c r="K413" s="120"/>
      <c r="L413" s="120"/>
      <c r="M413" s="121"/>
      <c r="N413" s="11">
        <v>105099808931.35002</v>
      </c>
      <c r="O413" s="15">
        <v>-774399477.99709761</v>
      </c>
      <c r="P413" s="15">
        <v>31390230849.305908</v>
      </c>
      <c r="Q413" s="15">
        <f>N413+O413+P413</f>
        <v>135715640302.65883</v>
      </c>
    </row>
    <row r="414" spans="1:17" ht="13.5" thickTop="1">
      <c r="E414" s="31"/>
      <c r="F414" s="31"/>
      <c r="G414" s="31"/>
      <c r="H414" s="6"/>
    </row>
  </sheetData>
  <mergeCells count="116">
    <mergeCell ref="A1:Q1"/>
    <mergeCell ref="B4:Q4"/>
    <mergeCell ref="B8:B24"/>
    <mergeCell ref="K8:K26"/>
    <mergeCell ref="J8:J26"/>
    <mergeCell ref="A8:A24"/>
    <mergeCell ref="B25:D25"/>
    <mergeCell ref="A26:A46"/>
    <mergeCell ref="B26:B46"/>
    <mergeCell ref="K27:M27"/>
    <mergeCell ref="K106:M106"/>
    <mergeCell ref="J107:J122"/>
    <mergeCell ref="K107:K122"/>
    <mergeCell ref="B48:B78"/>
    <mergeCell ref="A80:A100"/>
    <mergeCell ref="J85:J105"/>
    <mergeCell ref="A123:A130"/>
    <mergeCell ref="B123:B130"/>
    <mergeCell ref="K123:M123"/>
    <mergeCell ref="J28:J61"/>
    <mergeCell ref="K28:K61"/>
    <mergeCell ref="K62:M62"/>
    <mergeCell ref="J63:J83"/>
    <mergeCell ref="K63:K83"/>
    <mergeCell ref="K84:M84"/>
    <mergeCell ref="K85:K105"/>
    <mergeCell ref="B131:D131"/>
    <mergeCell ref="B47:D47"/>
    <mergeCell ref="A48:A78"/>
    <mergeCell ref="B101:D101"/>
    <mergeCell ref="A102:A121"/>
    <mergeCell ref="B102:B121"/>
    <mergeCell ref="B79:D79"/>
    <mergeCell ref="B80:B100"/>
    <mergeCell ref="A132:A154"/>
    <mergeCell ref="B132:B154"/>
    <mergeCell ref="B122:D122"/>
    <mergeCell ref="B155:D155"/>
    <mergeCell ref="B261:D261"/>
    <mergeCell ref="A156:A182"/>
    <mergeCell ref="B156:B182"/>
    <mergeCell ref="B183:D183"/>
    <mergeCell ref="A184:A201"/>
    <mergeCell ref="B184:B201"/>
    <mergeCell ref="B202:D202"/>
    <mergeCell ref="B242:D242"/>
    <mergeCell ref="A243:A260"/>
    <mergeCell ref="B243:B260"/>
    <mergeCell ref="B296:D296"/>
    <mergeCell ref="A203:A227"/>
    <mergeCell ref="B203:B227"/>
    <mergeCell ref="B228:D228"/>
    <mergeCell ref="A229:A241"/>
    <mergeCell ref="B229:B241"/>
    <mergeCell ref="A297:A307"/>
    <mergeCell ref="B297:B307"/>
    <mergeCell ref="A262:A277"/>
    <mergeCell ref="B278:D278"/>
    <mergeCell ref="B262:B277"/>
    <mergeCell ref="A279:A295"/>
    <mergeCell ref="B279:B295"/>
    <mergeCell ref="A337:A363"/>
    <mergeCell ref="B337:B363"/>
    <mergeCell ref="B364:D364"/>
    <mergeCell ref="A365:A387"/>
    <mergeCell ref="B365:B387"/>
    <mergeCell ref="B308:D308"/>
    <mergeCell ref="A309:A335"/>
    <mergeCell ref="B309:B335"/>
    <mergeCell ref="B336:D336"/>
    <mergeCell ref="J406:J411"/>
    <mergeCell ref="K406:K411"/>
    <mergeCell ref="B388:D388"/>
    <mergeCell ref="A389:A413"/>
    <mergeCell ref="B389:B413"/>
    <mergeCell ref="K412:M412"/>
    <mergeCell ref="J413:M413"/>
    <mergeCell ref="K390:M390"/>
    <mergeCell ref="J391:J404"/>
    <mergeCell ref="K391:K404"/>
    <mergeCell ref="K405:M405"/>
    <mergeCell ref="J356:J371"/>
    <mergeCell ref="K356:K371"/>
    <mergeCell ref="K372:M372"/>
    <mergeCell ref="J373:J389"/>
    <mergeCell ref="K373:K389"/>
    <mergeCell ref="J308:J330"/>
    <mergeCell ref="K308:K330"/>
    <mergeCell ref="K331:M331"/>
    <mergeCell ref="J332:J354"/>
    <mergeCell ref="K332:K354"/>
    <mergeCell ref="K355:M355"/>
    <mergeCell ref="J256:J288"/>
    <mergeCell ref="K256:K288"/>
    <mergeCell ref="K289:M289"/>
    <mergeCell ref="J290:J306"/>
    <mergeCell ref="K290:K306"/>
    <mergeCell ref="K307:M307"/>
    <mergeCell ref="J206:J223"/>
    <mergeCell ref="K206:K223"/>
    <mergeCell ref="K224:M224"/>
    <mergeCell ref="J225:J254"/>
    <mergeCell ref="K225:K254"/>
    <mergeCell ref="K255:M255"/>
    <mergeCell ref="J159:J183"/>
    <mergeCell ref="K159:K183"/>
    <mergeCell ref="K184:M184"/>
    <mergeCell ref="J185:J204"/>
    <mergeCell ref="K185:K204"/>
    <mergeCell ref="K205:M205"/>
    <mergeCell ref="J124:J143"/>
    <mergeCell ref="K124:K143"/>
    <mergeCell ref="K144:M144"/>
    <mergeCell ref="J145:J157"/>
    <mergeCell ref="K145:K157"/>
    <mergeCell ref="K158:M158"/>
  </mergeCells>
  <phoneticPr fontId="3" type="noConversion"/>
  <pageMargins left="0.24" right="0.2" top="0.17" bottom="0.44" header="0.17" footer="0.17"/>
  <pageSetup scale="40" fitToHeight="0" orientation="landscape" r:id="rId1"/>
  <headerFooter alignWithMargins="0">
    <oddFooter>&amp;L&amp;14Source:&amp;10 &amp;"Arial,Bold"&amp;14Office of the Accountant-General of the Federation&amp;CPage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48"/>
  <sheetViews>
    <sheetView tabSelected="1" workbookViewId="0">
      <selection activeCell="K5" sqref="K5"/>
    </sheetView>
  </sheetViews>
  <sheetFormatPr defaultRowHeight="12.75"/>
  <cols>
    <col min="1" max="1" width="5.7109375" customWidth="1"/>
    <col min="2" max="2" width="20.140625" customWidth="1"/>
    <col min="3" max="3" width="9.42578125" bestFit="1" customWidth="1"/>
    <col min="4" max="4" width="27" customWidth="1"/>
    <col min="5" max="5" width="22.140625" bestFit="1" customWidth="1"/>
    <col min="6" max="6" width="24.85546875" bestFit="1" customWidth="1"/>
    <col min="7" max="7" width="26.42578125" bestFit="1" customWidth="1"/>
    <col min="8" max="8" width="7" customWidth="1"/>
  </cols>
  <sheetData>
    <row r="1" spans="1:8" ht="22.5">
      <c r="A1" s="136"/>
      <c r="B1" s="136"/>
      <c r="C1" s="136"/>
      <c r="D1" s="136"/>
      <c r="E1" s="136"/>
      <c r="F1" s="136"/>
      <c r="G1" s="136"/>
      <c r="H1" s="96"/>
    </row>
    <row r="2" spans="1:8" ht="22.5">
      <c r="A2" s="136"/>
      <c r="B2" s="136"/>
      <c r="C2" s="136"/>
      <c r="D2" s="136"/>
      <c r="E2" s="136"/>
      <c r="F2" s="136"/>
      <c r="G2" s="136"/>
      <c r="H2" s="96"/>
    </row>
    <row r="3" spans="1:8" ht="46.5" customHeight="1">
      <c r="A3" s="137" t="s">
        <v>907</v>
      </c>
      <c r="B3" s="137"/>
      <c r="C3" s="137"/>
      <c r="D3" s="137"/>
      <c r="E3" s="137"/>
      <c r="F3" s="137"/>
      <c r="G3" s="137"/>
      <c r="H3" s="96"/>
    </row>
    <row r="4" spans="1:8" ht="18.75">
      <c r="A4" s="97"/>
      <c r="B4" s="101">
        <v>1</v>
      </c>
      <c r="C4" s="97">
        <v>2</v>
      </c>
      <c r="D4" s="97">
        <v>3</v>
      </c>
      <c r="E4" s="97">
        <v>4</v>
      </c>
      <c r="F4" s="97">
        <v>5</v>
      </c>
      <c r="G4" s="97" t="s">
        <v>906</v>
      </c>
      <c r="H4" s="96"/>
    </row>
    <row r="5" spans="1:8" ht="38.25" customHeight="1">
      <c r="A5" s="96" t="s">
        <v>0</v>
      </c>
      <c r="B5" s="96" t="s">
        <v>14</v>
      </c>
      <c r="C5" s="104" t="s">
        <v>1</v>
      </c>
      <c r="D5" s="102" t="s">
        <v>5</v>
      </c>
      <c r="E5" s="97" t="s">
        <v>878</v>
      </c>
      <c r="F5" s="96" t="s">
        <v>10</v>
      </c>
      <c r="G5" s="96" t="s">
        <v>13</v>
      </c>
      <c r="H5" s="96" t="s">
        <v>0</v>
      </c>
    </row>
    <row r="6" spans="1:8" ht="18.75">
      <c r="A6" s="96"/>
      <c r="B6" s="96"/>
      <c r="C6" s="96"/>
      <c r="D6" s="97" t="s">
        <v>899</v>
      </c>
      <c r="E6" s="97" t="s">
        <v>899</v>
      </c>
      <c r="F6" s="97" t="s">
        <v>899</v>
      </c>
      <c r="G6" s="97" t="s">
        <v>899</v>
      </c>
      <c r="H6" s="96"/>
    </row>
    <row r="7" spans="1:8" ht="18.75">
      <c r="A7" s="98">
        <v>1</v>
      </c>
      <c r="B7" s="98" t="s">
        <v>23</v>
      </c>
      <c r="C7" s="98">
        <v>17</v>
      </c>
      <c r="D7" s="99">
        <v>2181469408.8034</v>
      </c>
      <c r="E7" s="99">
        <v>0</v>
      </c>
      <c r="F7" s="99">
        <v>545682441.46560001</v>
      </c>
      <c r="G7" s="99">
        <f>D7+E7+F7</f>
        <v>2727151850.2690001</v>
      </c>
      <c r="H7" s="98">
        <v>1</v>
      </c>
    </row>
    <row r="8" spans="1:8" ht="18.75">
      <c r="A8" s="98">
        <v>2</v>
      </c>
      <c r="B8" s="98" t="s">
        <v>24</v>
      </c>
      <c r="C8" s="98">
        <v>21</v>
      </c>
      <c r="D8" s="99">
        <v>2751610567.3322001</v>
      </c>
      <c r="E8" s="99">
        <v>0</v>
      </c>
      <c r="F8" s="99">
        <v>651447618.64820004</v>
      </c>
      <c r="G8" s="99">
        <f t="shared" ref="G8:G43" si="0">D8+E8+F8</f>
        <v>3403058185.9804001</v>
      </c>
      <c r="H8" s="98">
        <v>2</v>
      </c>
    </row>
    <row r="9" spans="1:8" ht="18.75">
      <c r="A9" s="98">
        <v>3</v>
      </c>
      <c r="B9" s="98" t="s">
        <v>25</v>
      </c>
      <c r="C9" s="98">
        <v>31</v>
      </c>
      <c r="D9" s="99">
        <v>3664983583.4758</v>
      </c>
      <c r="E9" s="99">
        <v>0</v>
      </c>
      <c r="F9" s="99">
        <v>958915683.67320001</v>
      </c>
      <c r="G9" s="99">
        <f t="shared" si="0"/>
        <v>4623899267.1490002</v>
      </c>
      <c r="H9" s="98">
        <v>3</v>
      </c>
    </row>
    <row r="10" spans="1:8" ht="18.75">
      <c r="A10" s="98">
        <v>4</v>
      </c>
      <c r="B10" s="98" t="s">
        <v>26</v>
      </c>
      <c r="C10" s="98">
        <v>21</v>
      </c>
      <c r="D10" s="99">
        <v>2766480562.5630999</v>
      </c>
      <c r="E10" s="99">
        <v>0</v>
      </c>
      <c r="F10" s="99">
        <v>730584911.84870005</v>
      </c>
      <c r="G10" s="99">
        <f t="shared" si="0"/>
        <v>3497065474.4117999</v>
      </c>
      <c r="H10" s="98">
        <v>4</v>
      </c>
    </row>
    <row r="11" spans="1:8" ht="18.75">
      <c r="A11" s="98">
        <v>5</v>
      </c>
      <c r="B11" s="98" t="s">
        <v>27</v>
      </c>
      <c r="C11" s="98">
        <v>20</v>
      </c>
      <c r="D11" s="99">
        <v>3140502890.5159001</v>
      </c>
      <c r="E11" s="99">
        <v>0</v>
      </c>
      <c r="F11" s="99">
        <v>722453280.84689999</v>
      </c>
      <c r="G11" s="99">
        <f t="shared" si="0"/>
        <v>3862956171.3628001</v>
      </c>
      <c r="H11" s="98">
        <v>5</v>
      </c>
    </row>
    <row r="12" spans="1:8" ht="18.75">
      <c r="A12" s="98">
        <v>6</v>
      </c>
      <c r="B12" s="98" t="s">
        <v>28</v>
      </c>
      <c r="C12" s="98">
        <v>8</v>
      </c>
      <c r="D12" s="99">
        <v>1278299629.3131001</v>
      </c>
      <c r="E12" s="99">
        <v>0</v>
      </c>
      <c r="F12" s="99">
        <v>284550604.65179998</v>
      </c>
      <c r="G12" s="99">
        <f t="shared" si="0"/>
        <v>1562850233.9649</v>
      </c>
      <c r="H12" s="98">
        <v>6</v>
      </c>
    </row>
    <row r="13" spans="1:8" ht="18.75">
      <c r="A13" s="98">
        <v>7</v>
      </c>
      <c r="B13" s="98" t="s">
        <v>29</v>
      </c>
      <c r="C13" s="98">
        <v>23</v>
      </c>
      <c r="D13" s="99">
        <v>3417353196.5404</v>
      </c>
      <c r="E13" s="99">
        <f>-139538498.52</f>
        <v>-139538498.52000001</v>
      </c>
      <c r="F13" s="99">
        <v>762368409.18299997</v>
      </c>
      <c r="G13" s="99">
        <f>D13+E13+F13</f>
        <v>4040183107.2034001</v>
      </c>
      <c r="H13" s="98">
        <v>7</v>
      </c>
    </row>
    <row r="14" spans="1:8" ht="18.75">
      <c r="A14" s="98">
        <v>8</v>
      </c>
      <c r="B14" s="98" t="s">
        <v>30</v>
      </c>
      <c r="C14" s="98">
        <v>27</v>
      </c>
      <c r="D14" s="99">
        <v>3710221472.3655</v>
      </c>
      <c r="E14" s="99">
        <v>0</v>
      </c>
      <c r="F14" s="99">
        <v>830509944.00699997</v>
      </c>
      <c r="G14" s="99">
        <f t="shared" si="0"/>
        <v>4540731416.3724995</v>
      </c>
      <c r="H14" s="98">
        <v>8</v>
      </c>
    </row>
    <row r="15" spans="1:8" ht="18.75">
      <c r="A15" s="98">
        <v>9</v>
      </c>
      <c r="B15" s="98" t="s">
        <v>31</v>
      </c>
      <c r="C15" s="98">
        <v>18</v>
      </c>
      <c r="D15" s="99">
        <v>2391862926.4475002</v>
      </c>
      <c r="E15" s="99">
        <f>-38551266.1</f>
        <v>-38551266.100000001</v>
      </c>
      <c r="F15" s="99">
        <v>564773612.08770001</v>
      </c>
      <c r="G15" s="99">
        <f t="shared" si="0"/>
        <v>2918085272.4352002</v>
      </c>
      <c r="H15" s="98">
        <v>9</v>
      </c>
    </row>
    <row r="16" spans="1:8" ht="18.75">
      <c r="A16" s="98">
        <v>10</v>
      </c>
      <c r="B16" s="98" t="s">
        <v>32</v>
      </c>
      <c r="C16" s="98">
        <v>25</v>
      </c>
      <c r="D16" s="99">
        <v>3064829294.5588999</v>
      </c>
      <c r="E16" s="99">
        <v>0</v>
      </c>
      <c r="F16" s="99">
        <v>821036687.76370001</v>
      </c>
      <c r="G16" s="99">
        <f t="shared" si="0"/>
        <v>3885865982.3225999</v>
      </c>
      <c r="H16" s="98">
        <v>10</v>
      </c>
    </row>
    <row r="17" spans="1:8" ht="18.75">
      <c r="A17" s="98">
        <v>11</v>
      </c>
      <c r="B17" s="98" t="s">
        <v>33</v>
      </c>
      <c r="C17" s="98">
        <v>13</v>
      </c>
      <c r="D17" s="99">
        <v>1769346043.7239001</v>
      </c>
      <c r="E17" s="99">
        <f>-48455090.9471</f>
        <v>-48455090.947099999</v>
      </c>
      <c r="F17" s="99">
        <v>422467805.70050001</v>
      </c>
      <c r="G17" s="99">
        <f t="shared" si="0"/>
        <v>2143358758.4773002</v>
      </c>
      <c r="H17" s="98">
        <v>11</v>
      </c>
    </row>
    <row r="18" spans="1:8" ht="18.75">
      <c r="A18" s="98">
        <v>12</v>
      </c>
      <c r="B18" s="98" t="s">
        <v>34</v>
      </c>
      <c r="C18" s="98">
        <v>18</v>
      </c>
      <c r="D18" s="99">
        <v>2345009237.4373002</v>
      </c>
      <c r="E18" s="99">
        <v>0</v>
      </c>
      <c r="F18" s="99">
        <v>635434865.50139999</v>
      </c>
      <c r="G18" s="99">
        <f t="shared" si="0"/>
        <v>2980444102.9387002</v>
      </c>
      <c r="H18" s="98">
        <v>12</v>
      </c>
    </row>
    <row r="19" spans="1:8" ht="18.75">
      <c r="A19" s="98">
        <v>13</v>
      </c>
      <c r="B19" s="98" t="s">
        <v>35</v>
      </c>
      <c r="C19" s="98">
        <v>16</v>
      </c>
      <c r="D19" s="99">
        <v>1862022374.7595999</v>
      </c>
      <c r="E19" s="99">
        <v>0</v>
      </c>
      <c r="F19" s="99">
        <v>507624852.01200002</v>
      </c>
      <c r="G19" s="99">
        <f t="shared" si="0"/>
        <v>2369647226.7715998</v>
      </c>
      <c r="H19" s="98">
        <v>13</v>
      </c>
    </row>
    <row r="20" spans="1:8" ht="18.75">
      <c r="A20" s="98">
        <v>14</v>
      </c>
      <c r="B20" s="98" t="s">
        <v>36</v>
      </c>
      <c r="C20" s="98">
        <v>17</v>
      </c>
      <c r="D20" s="99">
        <v>2382564248.4934001</v>
      </c>
      <c r="E20" s="99">
        <v>0</v>
      </c>
      <c r="F20" s="99">
        <v>585988322.41789997</v>
      </c>
      <c r="G20" s="99">
        <f t="shared" si="0"/>
        <v>2968552570.9113002</v>
      </c>
      <c r="H20" s="98">
        <v>14</v>
      </c>
    </row>
    <row r="21" spans="1:8" ht="18.75">
      <c r="A21" s="98">
        <v>15</v>
      </c>
      <c r="B21" s="98" t="s">
        <v>37</v>
      </c>
      <c r="C21" s="98">
        <v>11</v>
      </c>
      <c r="D21" s="99">
        <v>1632534687.1138</v>
      </c>
      <c r="E21" s="99">
        <f>-53983557.43</f>
        <v>-53983557.43</v>
      </c>
      <c r="F21" s="99">
        <v>383922539.06169999</v>
      </c>
      <c r="G21" s="99">
        <f t="shared" si="0"/>
        <v>1962473668.7455001</v>
      </c>
      <c r="H21" s="98">
        <v>15</v>
      </c>
    </row>
    <row r="22" spans="1:8" ht="18.75">
      <c r="A22" s="98">
        <v>16</v>
      </c>
      <c r="B22" s="98" t="s">
        <v>38</v>
      </c>
      <c r="C22" s="98">
        <v>27</v>
      </c>
      <c r="D22" s="99">
        <v>3193166089.9723001</v>
      </c>
      <c r="E22" s="99">
        <v>0</v>
      </c>
      <c r="F22" s="99">
        <v>828003103.6516</v>
      </c>
      <c r="G22" s="99">
        <f t="shared" si="0"/>
        <v>4021169193.6238999</v>
      </c>
      <c r="H22" s="98">
        <v>16</v>
      </c>
    </row>
    <row r="23" spans="1:8" ht="18.75">
      <c r="A23" s="98">
        <v>17</v>
      </c>
      <c r="B23" s="98" t="s">
        <v>39</v>
      </c>
      <c r="C23" s="98">
        <v>27</v>
      </c>
      <c r="D23" s="99">
        <v>3354721624.27</v>
      </c>
      <c r="E23" s="99">
        <v>0</v>
      </c>
      <c r="F23" s="99">
        <v>874993262.15799999</v>
      </c>
      <c r="G23" s="99">
        <f t="shared" si="0"/>
        <v>4229714886.428</v>
      </c>
      <c r="H23" s="98">
        <v>17</v>
      </c>
    </row>
    <row r="24" spans="1:8" ht="18.75">
      <c r="A24" s="98">
        <v>18</v>
      </c>
      <c r="B24" s="98" t="s">
        <v>40</v>
      </c>
      <c r="C24" s="98">
        <v>23</v>
      </c>
      <c r="D24" s="99">
        <v>3772702125.2058001</v>
      </c>
      <c r="E24" s="99">
        <v>0</v>
      </c>
      <c r="F24" s="99">
        <v>933659027.70439994</v>
      </c>
      <c r="G24" s="99">
        <f t="shared" si="0"/>
        <v>4706361152.9102001</v>
      </c>
      <c r="H24" s="98">
        <v>18</v>
      </c>
    </row>
    <row r="25" spans="1:8" ht="18.75">
      <c r="A25" s="98">
        <v>19</v>
      </c>
      <c r="B25" s="98" t="s">
        <v>41</v>
      </c>
      <c r="C25" s="98">
        <v>44</v>
      </c>
      <c r="D25" s="99">
        <v>6006465125.5135002</v>
      </c>
      <c r="E25" s="99">
        <v>0</v>
      </c>
      <c r="F25" s="99">
        <v>1630075417.6025</v>
      </c>
      <c r="G25" s="99">
        <f t="shared" si="0"/>
        <v>7636540543.1160002</v>
      </c>
      <c r="H25" s="98">
        <v>19</v>
      </c>
    </row>
    <row r="26" spans="1:8" ht="18.75">
      <c r="A26" s="98">
        <v>20</v>
      </c>
      <c r="B26" s="98" t="s">
        <v>42</v>
      </c>
      <c r="C26" s="98">
        <v>34</v>
      </c>
      <c r="D26" s="99">
        <v>4572824138.6883001</v>
      </c>
      <c r="E26" s="99">
        <v>0</v>
      </c>
      <c r="F26" s="99">
        <v>1096319116.6242001</v>
      </c>
      <c r="G26" s="99">
        <f t="shared" si="0"/>
        <v>5669143255.3125</v>
      </c>
      <c r="H26" s="98">
        <v>20</v>
      </c>
    </row>
    <row r="27" spans="1:8" ht="18.75">
      <c r="A27" s="98">
        <v>21</v>
      </c>
      <c r="B27" s="98" t="s">
        <v>43</v>
      </c>
      <c r="C27" s="98">
        <v>21</v>
      </c>
      <c r="D27" s="99">
        <v>2885942874.5043998</v>
      </c>
      <c r="E27" s="99">
        <v>0</v>
      </c>
      <c r="F27" s="99">
        <v>660442065.93910003</v>
      </c>
      <c r="G27" s="99">
        <f t="shared" si="0"/>
        <v>3546384940.4434996</v>
      </c>
      <c r="H27" s="98">
        <v>21</v>
      </c>
    </row>
    <row r="28" spans="1:8" ht="18.75">
      <c r="A28" s="98">
        <v>22</v>
      </c>
      <c r="B28" s="98" t="s">
        <v>44</v>
      </c>
      <c r="C28" s="98">
        <v>21</v>
      </c>
      <c r="D28" s="99">
        <v>2982833351.8292999</v>
      </c>
      <c r="E28" s="99">
        <f>-89972595.51</f>
        <v>-89972595.510000005</v>
      </c>
      <c r="F28" s="99">
        <v>668357617.5115</v>
      </c>
      <c r="G28" s="99">
        <f t="shared" si="0"/>
        <v>3561218373.8307996</v>
      </c>
      <c r="H28" s="98">
        <v>22</v>
      </c>
    </row>
    <row r="29" spans="1:8" ht="18.75">
      <c r="A29" s="98">
        <v>23</v>
      </c>
      <c r="B29" s="98" t="s">
        <v>45</v>
      </c>
      <c r="C29" s="98">
        <v>16</v>
      </c>
      <c r="D29" s="99">
        <v>2110667033.0608001</v>
      </c>
      <c r="E29" s="99">
        <v>0</v>
      </c>
      <c r="F29" s="99">
        <v>494102773.4217</v>
      </c>
      <c r="G29" s="99">
        <f t="shared" si="0"/>
        <v>2604769806.4825001</v>
      </c>
      <c r="H29" s="98">
        <v>23</v>
      </c>
    </row>
    <row r="30" spans="1:8" ht="18.75">
      <c r="A30" s="98">
        <v>24</v>
      </c>
      <c r="B30" s="98" t="s">
        <v>46</v>
      </c>
      <c r="C30" s="98">
        <v>20</v>
      </c>
      <c r="D30" s="99">
        <v>3595513245.2020998</v>
      </c>
      <c r="E30" s="99">
        <v>0</v>
      </c>
      <c r="F30" s="99">
        <v>4837078954.5651999</v>
      </c>
      <c r="G30" s="99">
        <f t="shared" si="0"/>
        <v>8432592199.7672997</v>
      </c>
      <c r="H30" s="98">
        <v>24</v>
      </c>
    </row>
    <row r="31" spans="1:8" ht="18.75">
      <c r="A31" s="98">
        <v>25</v>
      </c>
      <c r="B31" s="98" t="s">
        <v>47</v>
      </c>
      <c r="C31" s="98">
        <v>13</v>
      </c>
      <c r="D31" s="99">
        <v>1883078776.1842999</v>
      </c>
      <c r="E31" s="99">
        <f>-39238127.24</f>
        <v>-39238127.240000002</v>
      </c>
      <c r="F31" s="99">
        <v>393366782.4619</v>
      </c>
      <c r="G31" s="99">
        <f t="shared" si="0"/>
        <v>2237207431.4061999</v>
      </c>
      <c r="H31" s="98">
        <v>25</v>
      </c>
    </row>
    <row r="32" spans="1:8" ht="18.75">
      <c r="A32" s="98">
        <v>26</v>
      </c>
      <c r="B32" s="98" t="s">
        <v>48</v>
      </c>
      <c r="C32" s="98">
        <v>25</v>
      </c>
      <c r="D32" s="99">
        <v>3485433559.4180999</v>
      </c>
      <c r="E32" s="99">
        <v>0</v>
      </c>
      <c r="F32" s="99">
        <v>786485193.73759997</v>
      </c>
      <c r="G32" s="99">
        <f t="shared" si="0"/>
        <v>4271918753.1556997</v>
      </c>
      <c r="H32" s="98">
        <v>26</v>
      </c>
    </row>
    <row r="33" spans="1:8" ht="18.75">
      <c r="A33" s="98">
        <v>27</v>
      </c>
      <c r="B33" s="98" t="s">
        <v>49</v>
      </c>
      <c r="C33" s="98">
        <v>20</v>
      </c>
      <c r="D33" s="99">
        <v>2486495699.23</v>
      </c>
      <c r="E33" s="99">
        <f>-115776950.4</f>
        <v>-115776950.40000001</v>
      </c>
      <c r="F33" s="99">
        <v>701220958.55379999</v>
      </c>
      <c r="G33" s="99">
        <f t="shared" si="0"/>
        <v>3071939707.3838</v>
      </c>
      <c r="H33" s="98">
        <v>27</v>
      </c>
    </row>
    <row r="34" spans="1:8" ht="18.75">
      <c r="A34" s="98">
        <v>28</v>
      </c>
      <c r="B34" s="98" t="s">
        <v>50</v>
      </c>
      <c r="C34" s="98">
        <v>18</v>
      </c>
      <c r="D34" s="99">
        <v>2374760674.6526999</v>
      </c>
      <c r="E34" s="99">
        <f>-47177126.82</f>
        <v>-47177126.82</v>
      </c>
      <c r="F34" s="99">
        <v>608491258.22570002</v>
      </c>
      <c r="G34" s="99">
        <f t="shared" si="0"/>
        <v>2936074806.0583997</v>
      </c>
      <c r="H34" s="98">
        <v>28</v>
      </c>
    </row>
    <row r="35" spans="1:8" ht="18.75">
      <c r="A35" s="98">
        <v>29</v>
      </c>
      <c r="B35" s="98" t="s">
        <v>51</v>
      </c>
      <c r="C35" s="98">
        <v>30</v>
      </c>
      <c r="D35" s="99">
        <v>3216673375.4075999</v>
      </c>
      <c r="E35" s="99">
        <f>-82028645.4</f>
        <v>-82028645.400000006</v>
      </c>
      <c r="F35" s="99">
        <v>842471722.96829998</v>
      </c>
      <c r="G35" s="99">
        <f t="shared" si="0"/>
        <v>3977116452.9758997</v>
      </c>
      <c r="H35" s="98">
        <v>29</v>
      </c>
    </row>
    <row r="36" spans="1:8" ht="18.75">
      <c r="A36" s="98">
        <v>30</v>
      </c>
      <c r="B36" s="98" t="s">
        <v>52</v>
      </c>
      <c r="C36" s="98">
        <v>33</v>
      </c>
      <c r="D36" s="99">
        <v>4057582484.2827001</v>
      </c>
      <c r="E36" s="99">
        <f>-83688581.46</f>
        <v>-83688581.459999993</v>
      </c>
      <c r="F36" s="99">
        <v>1220006862.5994999</v>
      </c>
      <c r="G36" s="99">
        <f t="shared" si="0"/>
        <v>5193900765.4222002</v>
      </c>
      <c r="H36" s="98">
        <v>30</v>
      </c>
    </row>
    <row r="37" spans="1:8" ht="18.75">
      <c r="A37" s="98">
        <v>31</v>
      </c>
      <c r="B37" s="98" t="s">
        <v>53</v>
      </c>
      <c r="C37" s="98">
        <v>17</v>
      </c>
      <c r="D37" s="99">
        <v>2543560558.6083002</v>
      </c>
      <c r="E37" s="99">
        <v>0</v>
      </c>
      <c r="F37" s="99">
        <v>573339735.69990003</v>
      </c>
      <c r="G37" s="99">
        <f t="shared" si="0"/>
        <v>3116900294.3082004</v>
      </c>
      <c r="H37" s="98">
        <v>31</v>
      </c>
    </row>
    <row r="38" spans="1:8" ht="18.75">
      <c r="A38" s="98">
        <v>32</v>
      </c>
      <c r="B38" s="98" t="s">
        <v>54</v>
      </c>
      <c r="C38" s="98">
        <v>23</v>
      </c>
      <c r="D38" s="99">
        <v>3152884319.5064001</v>
      </c>
      <c r="E38" s="99">
        <v>0</v>
      </c>
      <c r="F38" s="99">
        <v>997936365.24559999</v>
      </c>
      <c r="G38" s="99">
        <f t="shared" si="0"/>
        <v>4150820684.7519999</v>
      </c>
      <c r="H38" s="98">
        <v>32</v>
      </c>
    </row>
    <row r="39" spans="1:8" ht="18.75">
      <c r="A39" s="98">
        <v>33</v>
      </c>
      <c r="B39" s="98" t="s">
        <v>55</v>
      </c>
      <c r="C39" s="98">
        <v>23</v>
      </c>
      <c r="D39" s="99">
        <v>3175442500.3594999</v>
      </c>
      <c r="E39" s="99">
        <f>-35989038.17</f>
        <v>-35989038.170000002</v>
      </c>
      <c r="F39" s="99">
        <v>719958392.16240001</v>
      </c>
      <c r="G39" s="99">
        <f t="shared" si="0"/>
        <v>3859411854.3519001</v>
      </c>
      <c r="H39" s="98">
        <v>33</v>
      </c>
    </row>
    <row r="40" spans="1:8" ht="18.75">
      <c r="A40" s="98">
        <v>34</v>
      </c>
      <c r="B40" s="98" t="s">
        <v>56</v>
      </c>
      <c r="C40" s="98">
        <v>16</v>
      </c>
      <c r="D40" s="99">
        <v>2380004777.6573</v>
      </c>
      <c r="E40" s="99">
        <v>0</v>
      </c>
      <c r="F40" s="99">
        <v>492513815.73680001</v>
      </c>
      <c r="G40" s="99">
        <f t="shared" si="0"/>
        <v>2872518593.3941002</v>
      </c>
      <c r="H40" s="98">
        <v>34</v>
      </c>
    </row>
    <row r="41" spans="1:8" ht="18.75">
      <c r="A41" s="98">
        <v>35</v>
      </c>
      <c r="B41" s="98" t="s">
        <v>57</v>
      </c>
      <c r="C41" s="98">
        <v>17</v>
      </c>
      <c r="D41" s="99">
        <v>2392886226.5423999</v>
      </c>
      <c r="E41" s="99">
        <v>0</v>
      </c>
      <c r="F41" s="99">
        <v>519321299.16839999</v>
      </c>
      <c r="G41" s="99">
        <f t="shared" si="0"/>
        <v>2912207525.7107997</v>
      </c>
      <c r="H41" s="98">
        <v>35</v>
      </c>
    </row>
    <row r="42" spans="1:8" ht="18.75">
      <c r="A42" s="98">
        <v>36</v>
      </c>
      <c r="B42" s="98" t="s">
        <v>58</v>
      </c>
      <c r="C42" s="98">
        <v>14</v>
      </c>
      <c r="D42" s="99">
        <v>2162132665.6668</v>
      </c>
      <c r="E42" s="99">
        <v>0</v>
      </c>
      <c r="F42" s="99">
        <v>507815453.70889997</v>
      </c>
      <c r="G42" s="99">
        <f t="shared" si="0"/>
        <v>2669948119.3757</v>
      </c>
      <c r="H42" s="98">
        <v>36</v>
      </c>
    </row>
    <row r="43" spans="1:8" ht="18.75">
      <c r="A43" s="98">
        <v>37</v>
      </c>
      <c r="B43" s="98" t="s">
        <v>904</v>
      </c>
      <c r="C43" s="98">
        <v>6</v>
      </c>
      <c r="D43" s="99">
        <v>954947582.14349997</v>
      </c>
      <c r="E43" s="99">
        <v>0</v>
      </c>
      <c r="F43" s="99">
        <v>1596510090.9895999</v>
      </c>
      <c r="G43" s="99">
        <f t="shared" si="0"/>
        <v>2551457673.1331</v>
      </c>
      <c r="H43" s="98">
        <v>37</v>
      </c>
    </row>
    <row r="44" spans="1:8" ht="18.75">
      <c r="A44" s="98"/>
      <c r="B44" s="98" t="s">
        <v>905</v>
      </c>
      <c r="C44" s="98"/>
      <c r="D44" s="103">
        <f t="shared" ref="D44:E44" si="1">SUM(D7:D43)</f>
        <v>105099808931.34987</v>
      </c>
      <c r="E44" s="103">
        <f t="shared" si="1"/>
        <v>-774399477.9971</v>
      </c>
      <c r="F44" s="103">
        <f>SUM(F7:F43)</f>
        <v>31390230849.305901</v>
      </c>
      <c r="G44" s="103">
        <f>SUM(G7:G43)</f>
        <v>135715640302.65871</v>
      </c>
      <c r="H44" s="98"/>
    </row>
    <row r="45" spans="1:8" ht="18.75">
      <c r="A45" s="96"/>
      <c r="B45" s="96"/>
      <c r="C45" s="96"/>
      <c r="D45" s="100"/>
      <c r="E45" s="100"/>
      <c r="F45" s="100"/>
      <c r="G45" s="100"/>
      <c r="H45" s="96"/>
    </row>
    <row r="46" spans="1:8" ht="18.75">
      <c r="A46" s="96"/>
      <c r="B46" s="96"/>
      <c r="C46" s="96"/>
      <c r="D46" s="96"/>
      <c r="E46" s="96"/>
      <c r="F46" s="96"/>
      <c r="G46" s="96"/>
      <c r="H46" s="96"/>
    </row>
    <row r="48" spans="1:8">
      <c r="G48" s="32"/>
    </row>
  </sheetData>
  <mergeCells count="3">
    <mergeCell ref="A1:G1"/>
    <mergeCell ref="A2:G2"/>
    <mergeCell ref="A3:G3"/>
  </mergeCells>
  <pageMargins left="0.70866141732283472" right="0.70866141732283472" top="0.74803149606299213" bottom="0.74803149606299213" header="0.31496062992125984" footer="0.31496062992125984"/>
  <pageSetup paperSize="9" scale="6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MONTHENTRY</vt:lpstr>
      <vt:lpstr>FG</vt:lpstr>
      <vt:lpstr>SG Details</vt:lpstr>
      <vt:lpstr>LGC Details</vt:lpstr>
      <vt:lpstr>Sum Sum</vt:lpstr>
      <vt:lpstr>acctmonth</vt:lpstr>
      <vt:lpstr>previuosmonth</vt:lpstr>
      <vt:lpstr>'SG Details'!Print_Area</vt:lpstr>
      <vt:lpstr>'LGC Details'!Print_Titles</vt:lpstr>
    </vt:vector>
  </TitlesOfParts>
  <Company>OAGF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FUNDS</dc:creator>
  <cp:lastModifiedBy>Yemi Kale</cp:lastModifiedBy>
  <cp:lastPrinted>2018-07-23T13:20:27Z</cp:lastPrinted>
  <dcterms:created xsi:type="dcterms:W3CDTF">2003-11-12T08:54:16Z</dcterms:created>
  <dcterms:modified xsi:type="dcterms:W3CDTF">2018-08-10T05:35:32Z</dcterms:modified>
</cp:coreProperties>
</file>